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tatomo\Desktop\2021年令和4④④年度和道DB準備\R04年度和道DB準備フォルダ\110 和道流会員登録HPコンテンツ\temp_ALL(※ここに常に最新版を置く)\(大塚C用)木村Lに渡す予定のファイル\"/>
    </mc:Choice>
  </mc:AlternateContent>
  <workbookProtection workbookPassword="CC21" lockStructure="1"/>
  <bookViews>
    <workbookView xWindow="8460" yWindow="60" windowWidth="18285" windowHeight="11760" tabRatio="845"/>
  </bookViews>
  <sheets>
    <sheet name="支部情報　確認書" sheetId="12" r:id="rId1"/>
    <sheet name="data" sheetId="13" state="hidden" r:id="rId2"/>
    <sheet name="会員登録申込書(新規)" sheetId="5" r:id="rId3"/>
    <sheet name="syukei" sheetId="2" state="hidden" r:id="rId4"/>
    <sheet name="syukeiura" sheetId="11" state="hidden" r:id="rId5"/>
    <sheet name="会員登録申込書（継続）" sheetId="6" state="hidden" r:id="rId6"/>
    <sheet name="和道流空手道連盟　会員登録集計表" sheetId="9" state="hidden" r:id="rId7"/>
  </sheets>
  <definedNames>
    <definedName name="_xlnm._FilterDatabase" localSheetId="2" hidden="1">'会員登録申込書(新規)'!$A$17:$J$17</definedName>
    <definedName name="OLE_LINK1" localSheetId="0">'支部情報　確認書'!#REF!</definedName>
    <definedName name="_xlnm.Print_Area" localSheetId="5">'会員登録申込書（継続）'!$A$3:$P$34</definedName>
    <definedName name="_xlnm.Print_Area" localSheetId="2">'会員登録申込書(新規)'!$A$1:$J$68</definedName>
    <definedName name="_xlnm.Print_Area" localSheetId="0">'支部情報　確認書'!$A$1:$R$49</definedName>
    <definedName name="_xlnm.Print_Titles" localSheetId="5">'会員登録申込書（継続）'!$10:$12</definedName>
    <definedName name="_xlnm.Print_Titles" localSheetId="2">'会員登録申込書(新規)'!$14:$15</definedName>
  </definedNames>
  <calcPr calcId="162913"/>
</workbook>
</file>

<file path=xl/calcChain.xml><?xml version="1.0" encoding="utf-8"?>
<calcChain xmlns="http://schemas.openxmlformats.org/spreadsheetml/2006/main">
  <c r="I66" i="5" l="1"/>
  <c r="H66" i="5"/>
  <c r="G66" i="5"/>
  <c r="I64" i="5"/>
  <c r="H64" i="5"/>
  <c r="G64" i="5"/>
  <c r="I62" i="5"/>
  <c r="H62" i="5"/>
  <c r="G62" i="5"/>
  <c r="I60" i="5"/>
  <c r="H60" i="5"/>
  <c r="G60" i="5"/>
  <c r="I58" i="5"/>
  <c r="H58" i="5"/>
  <c r="G58" i="5"/>
  <c r="I56" i="5"/>
  <c r="H56" i="5"/>
  <c r="G56" i="5"/>
  <c r="I54" i="5"/>
  <c r="H54" i="5"/>
  <c r="G54" i="5"/>
  <c r="I52" i="5"/>
  <c r="H52" i="5"/>
  <c r="G52" i="5"/>
  <c r="I50" i="5"/>
  <c r="H50" i="5"/>
  <c r="G50" i="5"/>
  <c r="I48" i="5"/>
  <c r="H48" i="5"/>
  <c r="G48" i="5"/>
  <c r="I46" i="5"/>
  <c r="H46" i="5"/>
  <c r="G46" i="5"/>
  <c r="I44" i="5"/>
  <c r="H44" i="5"/>
  <c r="G44" i="5"/>
  <c r="I42" i="5"/>
  <c r="H42" i="5"/>
  <c r="G42" i="5"/>
  <c r="I40" i="5"/>
  <c r="H40" i="5"/>
  <c r="G40" i="5"/>
  <c r="I38" i="5"/>
  <c r="H38" i="5"/>
  <c r="G38" i="5"/>
  <c r="I36" i="5"/>
  <c r="H36" i="5"/>
  <c r="G36" i="5"/>
  <c r="I34" i="5"/>
  <c r="H34" i="5"/>
  <c r="G34" i="5"/>
  <c r="I32" i="5"/>
  <c r="H32" i="5"/>
  <c r="G32" i="5"/>
  <c r="I30" i="5"/>
  <c r="H30" i="5"/>
  <c r="G30" i="5"/>
  <c r="I28" i="5"/>
  <c r="H28" i="5"/>
  <c r="G28" i="5"/>
  <c r="I26" i="5"/>
  <c r="H26" i="5"/>
  <c r="G26" i="5"/>
  <c r="I24" i="5"/>
  <c r="H24" i="5"/>
  <c r="G24" i="5"/>
  <c r="I22" i="5"/>
  <c r="H22" i="5"/>
  <c r="G22" i="5"/>
  <c r="I20" i="5"/>
  <c r="H20" i="5"/>
  <c r="G20" i="5"/>
  <c r="I18" i="5"/>
  <c r="H18" i="5"/>
  <c r="G18" i="5"/>
  <c r="H16" i="5"/>
  <c r="G16" i="5"/>
  <c r="D17" i="2" l="1"/>
  <c r="E15" i="2"/>
  <c r="C15" i="11" s="1"/>
  <c r="E7" i="2"/>
  <c r="D25" i="2"/>
  <c r="B25" i="11" s="1"/>
  <c r="D23" i="2"/>
  <c r="D22" i="2"/>
  <c r="E21" i="2"/>
  <c r="C21" i="11" s="1"/>
  <c r="D20" i="2"/>
  <c r="E19" i="2"/>
  <c r="C19" i="11" s="1"/>
  <c r="E18" i="2"/>
  <c r="D16" i="2"/>
  <c r="E14" i="2"/>
  <c r="C14" i="11" s="1"/>
  <c r="E13" i="2"/>
  <c r="D11" i="2"/>
  <c r="B11" i="11" s="1"/>
  <c r="D10" i="2"/>
  <c r="E8" i="2"/>
  <c r="E6" i="2"/>
  <c r="E4" i="2"/>
  <c r="E3" i="2"/>
  <c r="C3" i="11" s="1"/>
  <c r="D2" i="2"/>
  <c r="E23" i="2"/>
  <c r="C23" i="11" s="1"/>
  <c r="E5" i="2"/>
  <c r="C5" i="11" s="1"/>
  <c r="D26" i="2"/>
  <c r="E9" i="2"/>
  <c r="E11" i="2"/>
  <c r="C11" i="11" s="1"/>
  <c r="D13" i="2"/>
  <c r="E25" i="2"/>
  <c r="C25" i="11" s="1"/>
  <c r="D9" i="2"/>
  <c r="B9" i="11" s="1"/>
  <c r="C37" i="12"/>
  <c r="P36" i="12"/>
  <c r="L36" i="12"/>
  <c r="P35" i="12"/>
  <c r="L35" i="12"/>
  <c r="C36" i="12"/>
  <c r="G6" i="5" s="1"/>
  <c r="K5" i="6"/>
  <c r="I4" i="5"/>
  <c r="O33" i="6"/>
  <c r="O31" i="6"/>
  <c r="O29" i="6"/>
  <c r="Q29" i="6"/>
  <c r="O27" i="6"/>
  <c r="Q27" i="6"/>
  <c r="O25" i="6"/>
  <c r="O23" i="6"/>
  <c r="Q23" i="6"/>
  <c r="O21" i="6"/>
  <c r="Q21" i="6"/>
  <c r="O19" i="6"/>
  <c r="O17" i="6"/>
  <c r="Q17" i="6"/>
  <c r="O15" i="6"/>
  <c r="Q15" i="6"/>
  <c r="L17" i="6"/>
  <c r="L19" i="6"/>
  <c r="L21" i="6"/>
  <c r="L23" i="6"/>
  <c r="L25" i="6"/>
  <c r="L27" i="6"/>
  <c r="L29" i="6"/>
  <c r="L31" i="6"/>
  <c r="L33" i="6"/>
  <c r="L15" i="6"/>
  <c r="K13" i="6"/>
  <c r="K17" i="6"/>
  <c r="K19" i="6"/>
  <c r="K21" i="6"/>
  <c r="K23" i="6"/>
  <c r="K25" i="6"/>
  <c r="K27" i="6"/>
  <c r="K29" i="6"/>
  <c r="K31" i="6"/>
  <c r="K33" i="6"/>
  <c r="K15" i="6"/>
  <c r="B40" i="9"/>
  <c r="B31" i="9" s="1"/>
  <c r="D40" i="9"/>
  <c r="M15" i="6"/>
  <c r="N15" i="6"/>
  <c r="M17" i="6"/>
  <c r="N17" i="6"/>
  <c r="M19" i="6"/>
  <c r="N19" i="6"/>
  <c r="M21" i="6"/>
  <c r="N21" i="6"/>
  <c r="M23" i="6"/>
  <c r="N23" i="6"/>
  <c r="M25" i="6"/>
  <c r="N25" i="6"/>
  <c r="M27" i="6"/>
  <c r="N27" i="6"/>
  <c r="M29" i="6"/>
  <c r="N29" i="6"/>
  <c r="M31" i="6"/>
  <c r="N31" i="6"/>
  <c r="M33" i="6"/>
  <c r="N33" i="6"/>
  <c r="N13" i="6"/>
  <c r="M13" i="6"/>
  <c r="Q33" i="6"/>
  <c r="Q25" i="6"/>
  <c r="Q19" i="6"/>
  <c r="E8" i="6" s="1"/>
  <c r="Q31" i="6"/>
  <c r="D24" i="2"/>
  <c r="E12" i="2"/>
  <c r="C12" i="11" s="1"/>
  <c r="G2" i="9"/>
  <c r="C6" i="13"/>
  <c r="C4" i="13"/>
  <c r="C2" i="13"/>
  <c r="B6" i="13"/>
  <c r="B4" i="13"/>
  <c r="B2" i="13"/>
  <c r="A2" i="11"/>
  <c r="C2" i="11" s="1"/>
  <c r="A3" i="11"/>
  <c r="A4" i="11"/>
  <c r="A26" i="11"/>
  <c r="B26" i="11" s="1"/>
  <c r="L13" i="6"/>
  <c r="C4" i="2"/>
  <c r="C5" i="2"/>
  <c r="C6" i="2"/>
  <c r="C7" i="2"/>
  <c r="C8" i="2"/>
  <c r="C9" i="2"/>
  <c r="C10" i="2"/>
  <c r="C11" i="2"/>
  <c r="C12" i="2"/>
  <c r="C13" i="2"/>
  <c r="C14" i="2"/>
  <c r="C15" i="2"/>
  <c r="C16" i="2"/>
  <c r="C17" i="2"/>
  <c r="C18" i="2"/>
  <c r="C19" i="2"/>
  <c r="C20" i="2"/>
  <c r="C21" i="2"/>
  <c r="C22" i="2"/>
  <c r="C23" i="2"/>
  <c r="C24" i="2"/>
  <c r="C25" i="2"/>
  <c r="C26" i="2"/>
  <c r="C3" i="2"/>
  <c r="C2" i="2"/>
  <c r="B26" i="2"/>
  <c r="B25" i="2"/>
  <c r="B24" i="2"/>
  <c r="B23" i="2"/>
  <c r="B22" i="2"/>
  <c r="B21" i="2"/>
  <c r="B20" i="2"/>
  <c r="B19" i="2"/>
  <c r="B18" i="2"/>
  <c r="B17" i="2"/>
  <c r="B16" i="2"/>
  <c r="B15" i="2"/>
  <c r="B14" i="2"/>
  <c r="B13" i="2"/>
  <c r="B12" i="2"/>
  <c r="B11" i="2"/>
  <c r="B10" i="2"/>
  <c r="B9" i="2"/>
  <c r="B8" i="2"/>
  <c r="B7" i="2"/>
  <c r="B6" i="2"/>
  <c r="B5" i="2"/>
  <c r="B4" i="2"/>
  <c r="B3" i="2"/>
  <c r="B2" i="2"/>
  <c r="A5" i="11"/>
  <c r="A6" i="11"/>
  <c r="B6" i="11" s="1"/>
  <c r="A7" i="11"/>
  <c r="A8" i="11"/>
  <c r="A9" i="11"/>
  <c r="C9" i="11" s="1"/>
  <c r="A10" i="11"/>
  <c r="B10" i="11" s="1"/>
  <c r="A11" i="11"/>
  <c r="A12" i="11"/>
  <c r="A13" i="11"/>
  <c r="A14" i="11"/>
  <c r="A15" i="11"/>
  <c r="A16" i="11"/>
  <c r="A17" i="11"/>
  <c r="A18" i="11"/>
  <c r="C18" i="11" s="1"/>
  <c r="A19" i="11"/>
  <c r="A20" i="11"/>
  <c r="B20" i="11"/>
  <c r="A21" i="11"/>
  <c r="A22" i="11"/>
  <c r="A23" i="11"/>
  <c r="A24" i="11"/>
  <c r="B24" i="11" s="1"/>
  <c r="A25" i="11"/>
  <c r="E16" i="2"/>
  <c r="E24" i="2"/>
  <c r="C24" i="11" s="1"/>
  <c r="D12" i="2"/>
  <c r="B12" i="11"/>
  <c r="D3" i="2"/>
  <c r="B3" i="11" s="1"/>
  <c r="E24" i="9"/>
  <c r="E2" i="2"/>
  <c r="D5" i="2"/>
  <c r="B5" i="11" s="1"/>
  <c r="E10" i="2"/>
  <c r="C10" i="11" s="1"/>
  <c r="D14" i="2"/>
  <c r="B14" i="11" s="1"/>
  <c r="E26" i="2"/>
  <c r="C7" i="5"/>
  <c r="D21" i="2"/>
  <c r="B21" i="11" s="1"/>
  <c r="E20" i="2"/>
  <c r="D19" i="2"/>
  <c r="D6" i="2"/>
  <c r="E17" i="2"/>
  <c r="C17" i="11" s="1"/>
  <c r="D15" i="2"/>
  <c r="B15" i="11"/>
  <c r="D7" i="2"/>
  <c r="B19" i="11"/>
  <c r="C6" i="5"/>
  <c r="E22" i="9"/>
  <c r="D4" i="2"/>
  <c r="B4" i="11"/>
  <c r="D8" i="2"/>
  <c r="B8" i="11" s="1"/>
  <c r="D18" i="2"/>
  <c r="C8" i="11"/>
  <c r="E22" i="2"/>
  <c r="C22" i="11"/>
  <c r="B23" i="11"/>
  <c r="B22" i="11" l="1"/>
  <c r="C20" i="11"/>
  <c r="B17" i="11"/>
  <c r="C16" i="11"/>
  <c r="B13" i="11"/>
  <c r="C7" i="11"/>
  <c r="C4" i="11"/>
  <c r="E18" i="9"/>
  <c r="E21" i="9"/>
  <c r="G21" i="9" s="1"/>
  <c r="E7" i="6"/>
  <c r="B7" i="11"/>
  <c r="B16" i="11"/>
  <c r="C13" i="11"/>
  <c r="C6" i="11"/>
  <c r="B2" i="11"/>
  <c r="E26" i="9"/>
  <c r="B18" i="11"/>
  <c r="C26" i="11"/>
  <c r="C27" i="11" l="1"/>
  <c r="D9" i="5" s="1"/>
  <c r="B27" i="11"/>
  <c r="D8" i="5" s="1"/>
  <c r="I9" i="5" s="1"/>
  <c r="E9" i="9"/>
  <c r="I8" i="5"/>
  <c r="E11" i="9" s="1"/>
  <c r="G31" i="12"/>
  <c r="E12" i="9"/>
  <c r="G12" i="9" s="1"/>
  <c r="E20" i="9"/>
  <c r="G20" i="9" s="1"/>
  <c r="L7" i="6"/>
  <c r="E19" i="9" s="1"/>
  <c r="L8" i="6"/>
  <c r="E17" i="9"/>
  <c r="E10" i="9"/>
  <c r="E13" i="9"/>
  <c r="G13" i="9" s="1"/>
  <c r="G32" i="12"/>
  <c r="G37" i="9"/>
  <c r="G18" i="9"/>
  <c r="G9" i="9" l="1"/>
  <c r="G34" i="9"/>
  <c r="E6" i="9"/>
  <c r="M32" i="12"/>
  <c r="G36" i="9"/>
  <c r="G17" i="9"/>
  <c r="G19" i="9" s="1"/>
  <c r="E5" i="9"/>
  <c r="M31" i="12"/>
  <c r="G35" i="9"/>
  <c r="G10" i="9"/>
  <c r="M33" i="12" l="1"/>
  <c r="E7" i="9"/>
  <c r="G5" i="9"/>
  <c r="G38" i="9"/>
  <c r="G11" i="9"/>
  <c r="G6" i="9"/>
  <c r="G39" i="9"/>
  <c r="G33" i="9"/>
  <c r="G7" i="9" l="1"/>
</calcChain>
</file>

<file path=xl/comments1.xml><?xml version="1.0" encoding="utf-8"?>
<comments xmlns="http://schemas.openxmlformats.org/spreadsheetml/2006/main">
  <authors>
    <author>ootaketr</author>
    <author>ohtsukat</author>
  </authors>
  <commentList>
    <comment ref="B1" authorId="0" shapeId="0">
      <text>
        <r>
          <rPr>
            <sz val="9"/>
            <color indexed="81"/>
            <rFont val="ＭＳ Ｐゴシック"/>
            <family val="3"/>
            <charset val="128"/>
          </rPr>
          <t>入力方法：オレンジ色のセルは、プルダウンで選択となります。
　　　　　　水色のセルには、該当項目を入力・確認して下さい。
　　　　　　薄黄色のセルは、クリックして”○”を選択して下さい。</t>
        </r>
      </text>
    </comment>
    <comment ref="C3" authorId="1" shapeId="0">
      <text>
        <r>
          <rPr>
            <sz val="9"/>
            <color indexed="81"/>
            <rFont val="ＭＳ Ｐゴシック"/>
            <family val="3"/>
            <charset val="128"/>
          </rPr>
          <t>入力方法：オレンジ色のセルは、必須項目です。
　　　　　　水色のセルには、該当項目を入力・確認して下さい。
　　　　　　薄黄色のセルは、クリックして”○”を選択して下さい。</t>
        </r>
      </text>
    </comment>
  </commentList>
</comments>
</file>

<file path=xl/comments2.xml><?xml version="1.0" encoding="utf-8"?>
<comments xmlns="http://schemas.openxmlformats.org/spreadsheetml/2006/main">
  <authors>
    <author>ootaketr</author>
    <author>otatomo</author>
  </authors>
  <commentList>
    <comment ref="A5"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D8" authorId="0" shapeId="0">
      <text>
        <r>
          <rPr>
            <b/>
            <sz val="9"/>
            <color indexed="81"/>
            <rFont val="ＭＳ Ｐゴシック"/>
            <family val="3"/>
            <charset val="128"/>
          </rPr>
          <t>「姓」</t>
        </r>
        <r>
          <rPr>
            <sz val="9"/>
            <color indexed="81"/>
            <rFont val="ＭＳ Ｐゴシック"/>
            <family val="3"/>
            <charset val="128"/>
          </rPr>
          <t>の入力と</t>
        </r>
        <r>
          <rPr>
            <b/>
            <sz val="9"/>
            <color indexed="81"/>
            <rFont val="ＭＳ Ｐゴシック"/>
            <family val="3"/>
            <charset val="128"/>
          </rPr>
          <t>「会員登録料」</t>
        </r>
        <r>
          <rPr>
            <sz val="9"/>
            <color indexed="81"/>
            <rFont val="ＭＳ Ｐゴシック"/>
            <family val="3"/>
            <charset val="128"/>
          </rPr>
          <t>の選択が完了している会員のカウントとなっております。</t>
        </r>
      </text>
    </comment>
    <comment ref="G14" authorId="0" shapeId="0">
      <text>
        <r>
          <rPr>
            <sz val="9"/>
            <color indexed="81"/>
            <rFont val="ＭＳ Ｐゴシック"/>
            <family val="3"/>
            <charset val="128"/>
          </rPr>
          <t>年齢：2022年4月2日現在での
　　　　年齢となっております。</t>
        </r>
      </text>
    </comment>
    <comment ref="H14" authorId="0" shapeId="0">
      <text>
        <r>
          <rPr>
            <sz val="9"/>
            <color indexed="81"/>
            <rFont val="ＭＳ Ｐゴシック"/>
            <family val="3"/>
            <charset val="128"/>
          </rPr>
          <t>学年：2022年度の学年を表記しております。</t>
        </r>
      </text>
    </comment>
    <comment ref="K14" authorId="1" shapeId="0">
      <text>
        <r>
          <rPr>
            <sz val="9"/>
            <color indexed="81"/>
            <rFont val="ＭＳ Ｐゴシック"/>
            <family val="3"/>
            <charset val="128"/>
          </rPr>
          <t xml:space="preserve">学年・会員登録料などが異なる場合などご記入ください。
</t>
        </r>
      </text>
    </comment>
  </commentList>
</comments>
</file>

<file path=xl/comments3.xml><?xml version="1.0" encoding="utf-8"?>
<comments xmlns="http://schemas.openxmlformats.org/spreadsheetml/2006/main">
  <authors>
    <author>ootaketr</author>
    <author>otatomo</author>
  </authors>
  <commentList>
    <comment ref="A3"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K11" authorId="0" shapeId="0">
      <text>
        <r>
          <rPr>
            <sz val="8"/>
            <color indexed="81"/>
            <rFont val="ＭＳ Ｐゴシック"/>
            <family val="3"/>
            <charset val="128"/>
          </rPr>
          <t>①年齢：昨年：</t>
        </r>
        <r>
          <rPr>
            <b/>
            <sz val="8"/>
            <color indexed="81"/>
            <rFont val="ＭＳ Ｐゴシック"/>
            <family val="3"/>
            <charset val="128"/>
          </rPr>
          <t>2013年4月2日現在</t>
        </r>
        <r>
          <rPr>
            <sz val="8"/>
            <color indexed="81"/>
            <rFont val="ＭＳ Ｐゴシック"/>
            <family val="3"/>
            <charset val="128"/>
          </rPr>
          <t xml:space="preserve">
　　　 今年：</t>
        </r>
        <r>
          <rPr>
            <b/>
            <sz val="8"/>
            <color indexed="81"/>
            <rFont val="ＭＳ Ｐゴシック"/>
            <family val="3"/>
            <charset val="128"/>
          </rPr>
          <t>2014年4月2日現在
　　　</t>
        </r>
        <r>
          <rPr>
            <sz val="8"/>
            <color indexed="81"/>
            <rFont val="ＭＳ Ｐゴシック"/>
            <family val="3"/>
            <charset val="128"/>
          </rPr>
          <t>の年齢となっております。</t>
        </r>
      </text>
    </comment>
    <comment ref="M11" authorId="0" shapeId="0">
      <text>
        <r>
          <rPr>
            <sz val="8"/>
            <color indexed="81"/>
            <rFont val="ＭＳ Ｐゴシック"/>
            <family val="3"/>
            <charset val="128"/>
          </rPr>
          <t>②学年：昨年：</t>
        </r>
        <r>
          <rPr>
            <b/>
            <sz val="8"/>
            <color indexed="81"/>
            <rFont val="ＭＳ Ｐゴシック"/>
            <family val="3"/>
            <charset val="128"/>
          </rPr>
          <t>2013年度
　　　</t>
        </r>
        <r>
          <rPr>
            <sz val="8"/>
            <color indexed="81"/>
            <rFont val="ＭＳ Ｐゴシック"/>
            <family val="3"/>
            <charset val="128"/>
          </rPr>
          <t>今年：</t>
        </r>
        <r>
          <rPr>
            <b/>
            <sz val="8"/>
            <color indexed="81"/>
            <rFont val="ＭＳ Ｐゴシック"/>
            <family val="3"/>
            <charset val="128"/>
          </rPr>
          <t>2014年度
　　　</t>
        </r>
        <r>
          <rPr>
            <sz val="8"/>
            <color indexed="81"/>
            <rFont val="ＭＳ Ｐゴシック"/>
            <family val="3"/>
            <charset val="128"/>
          </rPr>
          <t xml:space="preserve">の学年となっております。
</t>
        </r>
      </text>
    </comment>
    <comment ref="Q11" authorId="0" shapeId="0">
      <text>
        <r>
          <rPr>
            <sz val="8"/>
            <color indexed="81"/>
            <rFont val="ＭＳ Ｐゴシック"/>
            <family val="3"/>
            <charset val="128"/>
          </rPr>
          <t>★最終確認用
”</t>
        </r>
        <r>
          <rPr>
            <b/>
            <sz val="8"/>
            <color indexed="10"/>
            <rFont val="ＭＳ Ｐゴシック"/>
            <family val="3"/>
            <charset val="128"/>
          </rPr>
          <t>二重入力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入力されております</t>
        </r>
        <r>
          <rPr>
            <sz val="8"/>
            <color indexed="81"/>
            <rFont val="ＭＳ Ｐゴシック"/>
            <family val="3"/>
            <charset val="128"/>
          </rPr>
          <t>ので、
確認・訂正をお願いします。
※集計されておりません。
”</t>
        </r>
        <r>
          <rPr>
            <b/>
            <sz val="8"/>
            <color indexed="10"/>
            <rFont val="ＭＳ Ｐゴシック"/>
            <family val="3"/>
            <charset val="128"/>
          </rPr>
          <t>未入力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入力されておりません</t>
        </r>
        <r>
          <rPr>
            <sz val="8"/>
            <color indexed="81"/>
            <rFont val="ＭＳ Ｐゴシック"/>
            <family val="3"/>
            <charset val="128"/>
          </rPr>
          <t>ので、
確認・訂正をお願いします。
※集計されておりません。</t>
        </r>
      </text>
    </comment>
    <comment ref="T11" authorId="1" shapeId="0">
      <text>
        <r>
          <rPr>
            <sz val="9"/>
            <color indexed="81"/>
            <rFont val="ＭＳ Ｐゴシック"/>
            <family val="3"/>
            <charset val="128"/>
          </rPr>
          <t xml:space="preserve">
学年・会員登録料などが異なる場合などご記入ください。</t>
        </r>
      </text>
    </comment>
  </commentList>
</comments>
</file>

<file path=xl/sharedStrings.xml><?xml version="1.0" encoding="utf-8"?>
<sst xmlns="http://schemas.openxmlformats.org/spreadsheetml/2006/main" count="520" uniqueCount="385">
  <si>
    <t>No.</t>
  </si>
  <si>
    <t>年齢</t>
  </si>
  <si>
    <t>学年</t>
  </si>
  <si>
    <t>会員登録料</t>
  </si>
  <si>
    <t xml:space="preserve"> 支部番号</t>
    <phoneticPr fontId="8"/>
  </si>
  <si>
    <t>提出日</t>
    <rPh sb="0" eb="2">
      <t>テイシュツ</t>
    </rPh>
    <rPh sb="2" eb="3">
      <t>ビ</t>
    </rPh>
    <phoneticPr fontId="8"/>
  </si>
  <si>
    <t>男</t>
    <rPh sb="0" eb="1">
      <t>オトコ</t>
    </rPh>
    <phoneticPr fontId="8"/>
  </si>
  <si>
    <t>女</t>
    <rPh sb="0" eb="1">
      <t>オンナ</t>
    </rPh>
    <phoneticPr fontId="8"/>
  </si>
  <si>
    <r>
      <t>×</t>
    </r>
    <r>
      <rPr>
        <sz val="12"/>
        <rFont val="Century"/>
        <family val="1"/>
      </rPr>
      <t/>
    </r>
    <phoneticPr fontId="8"/>
  </si>
  <si>
    <t xml:space="preserve"> 一　　　般　</t>
    <phoneticPr fontId="8"/>
  </si>
  <si>
    <t xml:space="preserve"> 高校生以下</t>
    <phoneticPr fontId="8"/>
  </si>
  <si>
    <t>計　　　　　　</t>
    <rPh sb="0" eb="1">
      <t>ケイ</t>
    </rPh>
    <phoneticPr fontId="8"/>
  </si>
  <si>
    <t>姓</t>
    <rPh sb="0" eb="1">
      <t>セイ</t>
    </rPh>
    <phoneticPr fontId="8"/>
  </si>
  <si>
    <t>名</t>
    <rPh sb="0" eb="1">
      <t>メイ</t>
    </rPh>
    <phoneticPr fontId="8"/>
  </si>
  <si>
    <t>メイ</t>
    <phoneticPr fontId="8"/>
  </si>
  <si>
    <t>セイ</t>
    <phoneticPr fontId="8"/>
  </si>
  <si>
    <t>サンプル</t>
    <phoneticPr fontId="8"/>
  </si>
  <si>
    <t>富士</t>
    <rPh sb="0" eb="2">
      <t>フジ</t>
    </rPh>
    <phoneticPr fontId="8"/>
  </si>
  <si>
    <t>太郎</t>
    <rPh sb="0" eb="2">
      <t>タロウ</t>
    </rPh>
    <phoneticPr fontId="8"/>
  </si>
  <si>
    <t>フジ</t>
    <phoneticPr fontId="8"/>
  </si>
  <si>
    <t>タロウ</t>
    <phoneticPr fontId="8"/>
  </si>
  <si>
    <r>
      <t>×</t>
    </r>
    <r>
      <rPr>
        <sz val="12"/>
        <rFont val="Century"/>
        <family val="1"/>
      </rPr>
      <t/>
    </r>
    <phoneticPr fontId="8"/>
  </si>
  <si>
    <t>人数合計　　 　</t>
    <rPh sb="0" eb="2">
      <t>ニンズウ</t>
    </rPh>
    <rPh sb="2" eb="4">
      <t>ゴウケイ</t>
    </rPh>
    <phoneticPr fontId="8"/>
  </si>
  <si>
    <t>登録料合計</t>
    <rPh sb="0" eb="2">
      <t>トウロク</t>
    </rPh>
    <rPh sb="2" eb="3">
      <t>リョウ</t>
    </rPh>
    <rPh sb="3" eb="5">
      <t>ゴウケイ</t>
    </rPh>
    <phoneticPr fontId="8"/>
  </si>
  <si>
    <r>
      <t>誕生日</t>
    </r>
    <r>
      <rPr>
        <sz val="12"/>
        <rFont val="Century"/>
        <family val="1"/>
      </rPr>
      <t>(</t>
    </r>
    <r>
      <rPr>
        <sz val="12"/>
        <rFont val="ＭＳ 明朝"/>
        <family val="1"/>
        <charset val="128"/>
      </rPr>
      <t>西暦</t>
    </r>
    <r>
      <rPr>
        <sz val="12"/>
        <rFont val="Century"/>
        <family val="1"/>
      </rPr>
      <t>)</t>
    </r>
    <r>
      <rPr>
        <sz val="10"/>
        <rFont val="ＭＳ 明朝"/>
        <family val="1"/>
        <charset val="128"/>
      </rPr>
      <t/>
    </r>
    <phoneticPr fontId="8"/>
  </si>
  <si>
    <t>※西暦入力</t>
    <rPh sb="1" eb="3">
      <t>セイレキ</t>
    </rPh>
    <rPh sb="3" eb="5">
      <t>ニュウリョク</t>
    </rPh>
    <phoneticPr fontId="8"/>
  </si>
  <si>
    <t>支部名</t>
    <rPh sb="0" eb="2">
      <t>シブ</t>
    </rPh>
    <rPh sb="2" eb="3">
      <t>メイ</t>
    </rPh>
    <phoneticPr fontId="8"/>
  </si>
  <si>
    <t>支部長名</t>
    <rPh sb="0" eb="3">
      <t>シブチョウ</t>
    </rPh>
    <rPh sb="3" eb="4">
      <t>メイ</t>
    </rPh>
    <phoneticPr fontId="8"/>
  </si>
  <si>
    <t>一般</t>
    <rPh sb="0" eb="2">
      <t>イッパン</t>
    </rPh>
    <phoneticPr fontId="8"/>
  </si>
  <si>
    <t>高校生以下</t>
    <rPh sb="0" eb="3">
      <t>コウコウセイ</t>
    </rPh>
    <rPh sb="3" eb="5">
      <t>イカ</t>
    </rPh>
    <phoneticPr fontId="8"/>
  </si>
  <si>
    <t>新規会員登録枠（２５名）を超過する場合は、お手数ですが、m_entry@wado-ryu.jpまでご一報下さい。</t>
    <rPh sb="0" eb="2">
      <t>シンキ</t>
    </rPh>
    <rPh sb="2" eb="4">
      <t>カイイン</t>
    </rPh>
    <rPh sb="4" eb="6">
      <t>トウロク</t>
    </rPh>
    <rPh sb="6" eb="7">
      <t>ワク</t>
    </rPh>
    <rPh sb="10" eb="11">
      <t>メイ</t>
    </rPh>
    <rPh sb="13" eb="15">
      <t>チョウカ</t>
    </rPh>
    <rPh sb="17" eb="19">
      <t>バアイ</t>
    </rPh>
    <rPh sb="22" eb="24">
      <t>テスウ</t>
    </rPh>
    <rPh sb="50" eb="52">
      <t>イッポウ</t>
    </rPh>
    <rPh sb="52" eb="53">
      <t>クダ</t>
    </rPh>
    <phoneticPr fontId="8"/>
  </si>
  <si>
    <t>○支部・申込集計</t>
    <rPh sb="1" eb="3">
      <t>シブ</t>
    </rPh>
    <rPh sb="4" eb="6">
      <t>モウシコミ</t>
    </rPh>
    <rPh sb="6" eb="8">
      <t>シュウケイ</t>
    </rPh>
    <phoneticPr fontId="8"/>
  </si>
  <si>
    <t>和道流空手道連盟　会員登録申込書（新規）</t>
    <phoneticPr fontId="8"/>
  </si>
  <si>
    <t>○会員登録</t>
    <phoneticPr fontId="8"/>
  </si>
  <si>
    <t>支部長名</t>
  </si>
  <si>
    <t>退会者</t>
  </si>
  <si>
    <t>昨年</t>
  </si>
  <si>
    <t>今年</t>
  </si>
  <si>
    <t>提出日</t>
    <phoneticPr fontId="8"/>
  </si>
  <si>
    <t xml:space="preserve"> 支部番号</t>
    <phoneticPr fontId="8"/>
  </si>
  <si>
    <t xml:space="preserve"> 支部名</t>
    <rPh sb="3" eb="4">
      <t>メイ</t>
    </rPh>
    <phoneticPr fontId="8"/>
  </si>
  <si>
    <t>計</t>
    <phoneticPr fontId="8"/>
  </si>
  <si>
    <t xml:space="preserve"> 一　　　般</t>
    <phoneticPr fontId="8"/>
  </si>
  <si>
    <t>×</t>
    <phoneticPr fontId="8"/>
  </si>
  <si>
    <t>人数合計</t>
    <rPh sb="0" eb="2">
      <t>ニンズウ</t>
    </rPh>
    <rPh sb="2" eb="4">
      <t>ゴウケイ</t>
    </rPh>
    <phoneticPr fontId="8"/>
  </si>
  <si>
    <t xml:space="preserve"> 高校生以下</t>
    <phoneticPr fontId="8"/>
  </si>
  <si>
    <t>×</t>
    <phoneticPr fontId="8"/>
  </si>
  <si>
    <t>登録料合計</t>
    <rPh sb="2" eb="3">
      <t>リョウ</t>
    </rPh>
    <rPh sb="3" eb="5">
      <t>ゴウケイ</t>
    </rPh>
    <phoneticPr fontId="8"/>
  </si>
  <si>
    <t>登録データを参照しているため、姓名を分けていない方がいますので、姓名を分けて入力して下さい。</t>
    <rPh sb="0" eb="2">
      <t>トウロク</t>
    </rPh>
    <rPh sb="6" eb="8">
      <t>サンショウ</t>
    </rPh>
    <rPh sb="15" eb="17">
      <t>セイメイ</t>
    </rPh>
    <rPh sb="18" eb="19">
      <t>ワ</t>
    </rPh>
    <rPh sb="24" eb="25">
      <t>カタ</t>
    </rPh>
    <rPh sb="32" eb="34">
      <t>セイメイ</t>
    </rPh>
    <rPh sb="35" eb="36">
      <t>ワ</t>
    </rPh>
    <rPh sb="38" eb="40">
      <t>ニュウリョク</t>
    </rPh>
    <rPh sb="42" eb="43">
      <t>クダ</t>
    </rPh>
    <phoneticPr fontId="8"/>
  </si>
  <si>
    <t>No.</t>
    <phoneticPr fontId="8"/>
  </si>
  <si>
    <t>会員No.</t>
    <phoneticPr fontId="8"/>
  </si>
  <si>
    <t>セイ</t>
    <phoneticPr fontId="8"/>
  </si>
  <si>
    <t>メイ</t>
    <phoneticPr fontId="8"/>
  </si>
  <si>
    <t>訂正・セイ</t>
    <rPh sb="0" eb="2">
      <t>テイセイ</t>
    </rPh>
    <phoneticPr fontId="8"/>
  </si>
  <si>
    <t>訂正・メイ</t>
    <phoneticPr fontId="8"/>
  </si>
  <si>
    <r>
      <t>誕生日(西暦)</t>
    </r>
    <r>
      <rPr>
        <sz val="10"/>
        <rFont val="ＭＳ 明朝"/>
        <family val="1"/>
        <charset val="128"/>
      </rPr>
      <t/>
    </r>
    <phoneticPr fontId="8"/>
  </si>
  <si>
    <t>訂正・姓</t>
    <rPh sb="3" eb="4">
      <t>セイ</t>
    </rPh>
    <phoneticPr fontId="8"/>
  </si>
  <si>
    <t>訂正・名</t>
    <rPh sb="3" eb="4">
      <t>メイ</t>
    </rPh>
    <phoneticPr fontId="8"/>
  </si>
  <si>
    <t>記入例：
1980/12/11</t>
    <phoneticPr fontId="8"/>
  </si>
  <si>
    <t>サン
プル</t>
    <phoneticPr fontId="8"/>
  </si>
  <si>
    <t>XX-0001</t>
    <phoneticPr fontId="8"/>
  </si>
  <si>
    <t>フジ</t>
    <phoneticPr fontId="8"/>
  </si>
  <si>
    <t>タロウ</t>
    <phoneticPr fontId="8"/>
  </si>
  <si>
    <t>オオフナ</t>
    <phoneticPr fontId="8"/>
  </si>
  <si>
    <t>○</t>
    <phoneticPr fontId="8"/>
  </si>
  <si>
    <t>大船</t>
    <rPh sb="0" eb="2">
      <t>オオフナ</t>
    </rPh>
    <phoneticPr fontId="8"/>
  </si>
  <si>
    <t>○</t>
    <phoneticPr fontId="8"/>
  </si>
  <si>
    <t>和道流空手道連盟　会員登録申込　集計</t>
    <rPh sb="13" eb="15">
      <t>モウシコミ</t>
    </rPh>
    <rPh sb="16" eb="18">
      <t>シュウケイ</t>
    </rPh>
    <phoneticPr fontId="8"/>
  </si>
  <si>
    <t>申込種類</t>
    <rPh sb="0" eb="2">
      <t>モウシコミ</t>
    </rPh>
    <rPh sb="2" eb="4">
      <t>シュルイ</t>
    </rPh>
    <phoneticPr fontId="8"/>
  </si>
  <si>
    <t>入力項目</t>
    <rPh sb="0" eb="2">
      <t>ニュウリョク</t>
    </rPh>
    <rPh sb="2" eb="4">
      <t>コウモク</t>
    </rPh>
    <phoneticPr fontId="8"/>
  </si>
  <si>
    <t>人数</t>
    <rPh sb="0" eb="2">
      <t>ニンズウ</t>
    </rPh>
    <phoneticPr fontId="8"/>
  </si>
  <si>
    <t>1名分の参加</t>
    <rPh sb="1" eb="2">
      <t>メイ</t>
    </rPh>
    <rPh sb="2" eb="3">
      <t>ブン</t>
    </rPh>
    <rPh sb="4" eb="6">
      <t>サンカ</t>
    </rPh>
    <phoneticPr fontId="8"/>
  </si>
  <si>
    <t>小計</t>
    <rPh sb="0" eb="2">
      <t>ショウケイ</t>
    </rPh>
    <phoneticPr fontId="8"/>
  </si>
  <si>
    <t>支部情報</t>
    <rPh sb="0" eb="2">
      <t>シブ</t>
    </rPh>
    <rPh sb="2" eb="4">
      <t>ジョウホウ</t>
    </rPh>
    <phoneticPr fontId="8"/>
  </si>
  <si>
    <t>納入連絡</t>
    <phoneticPr fontId="8"/>
  </si>
  <si>
    <t>新規会員</t>
    <rPh sb="0" eb="2">
      <t>シンキ</t>
    </rPh>
    <rPh sb="2" eb="4">
      <t>カイイン</t>
    </rPh>
    <phoneticPr fontId="8"/>
  </si>
  <si>
    <t>会員登録入力数</t>
    <rPh sb="4" eb="6">
      <t>ニュウリョク</t>
    </rPh>
    <rPh sb="6" eb="7">
      <t>スウ</t>
    </rPh>
    <phoneticPr fontId="8"/>
  </si>
  <si>
    <t>継続会員</t>
    <rPh sb="0" eb="2">
      <t>ケイゾク</t>
    </rPh>
    <rPh sb="2" eb="4">
      <t>カイイン</t>
    </rPh>
    <phoneticPr fontId="8"/>
  </si>
  <si>
    <t>会員継続入力数</t>
    <rPh sb="0" eb="2">
      <t>カイイン</t>
    </rPh>
    <rPh sb="2" eb="4">
      <t>ケイゾク</t>
    </rPh>
    <rPh sb="6" eb="7">
      <t>スウ</t>
    </rPh>
    <phoneticPr fontId="8"/>
  </si>
  <si>
    <t>退会者入力数</t>
    <rPh sb="0" eb="2">
      <t>タイカイ</t>
    </rPh>
    <rPh sb="2" eb="3">
      <t>シャ</t>
    </rPh>
    <rPh sb="3" eb="5">
      <t>ニュウリョク</t>
    </rPh>
    <rPh sb="5" eb="6">
      <t>スウ</t>
    </rPh>
    <phoneticPr fontId="8"/>
  </si>
  <si>
    <t>検証結果</t>
    <rPh sb="0" eb="2">
      <t>ケンショウ</t>
    </rPh>
    <rPh sb="2" eb="4">
      <t>ケッカ</t>
    </rPh>
    <phoneticPr fontId="8"/>
  </si>
  <si>
    <t>第一弾：新規会員集計＝新規会員登録入力数</t>
    <rPh sb="0" eb="1">
      <t>ダイ</t>
    </rPh>
    <rPh sb="1" eb="3">
      <t>イチダン</t>
    </rPh>
    <rPh sb="4" eb="6">
      <t>シンキ</t>
    </rPh>
    <rPh sb="6" eb="8">
      <t>カイイン</t>
    </rPh>
    <rPh sb="8" eb="10">
      <t>シュウケイ</t>
    </rPh>
    <rPh sb="15" eb="17">
      <t>トウロク</t>
    </rPh>
    <rPh sb="17" eb="19">
      <t>ニュウリョク</t>
    </rPh>
    <rPh sb="19" eb="20">
      <t>スウ</t>
    </rPh>
    <phoneticPr fontId="8"/>
  </si>
  <si>
    <t>第二弾：継続会員集計＝継続会員継続入力数</t>
    <rPh sb="0" eb="1">
      <t>ダイ</t>
    </rPh>
    <rPh sb="1" eb="2">
      <t>ニ</t>
    </rPh>
    <rPh sb="2" eb="3">
      <t>ダン</t>
    </rPh>
    <rPh sb="4" eb="6">
      <t>ケイゾク</t>
    </rPh>
    <rPh sb="6" eb="8">
      <t>カイイン</t>
    </rPh>
    <rPh sb="8" eb="10">
      <t>シュウケイ</t>
    </rPh>
    <rPh sb="11" eb="13">
      <t>ケイゾク</t>
    </rPh>
    <rPh sb="15" eb="17">
      <t>ケイゾク</t>
    </rPh>
    <rPh sb="17" eb="19">
      <t>ニュウリョク</t>
    </rPh>
    <rPh sb="19" eb="20">
      <t>スウ</t>
    </rPh>
    <phoneticPr fontId="8"/>
  </si>
  <si>
    <t>第三弾：支部情報集計＝新規集計+継続集計</t>
    <rPh sb="0" eb="1">
      <t>ダイ</t>
    </rPh>
    <rPh sb="1" eb="2">
      <t>３</t>
    </rPh>
    <rPh sb="2" eb="3">
      <t>ダン</t>
    </rPh>
    <rPh sb="4" eb="6">
      <t>シブ</t>
    </rPh>
    <rPh sb="6" eb="8">
      <t>ジョウホウ</t>
    </rPh>
    <rPh sb="8" eb="10">
      <t>シュウケイ</t>
    </rPh>
    <rPh sb="11" eb="13">
      <t>シンキ</t>
    </rPh>
    <rPh sb="13" eb="15">
      <t>シュウケイ</t>
    </rPh>
    <rPh sb="16" eb="18">
      <t>ケイゾク</t>
    </rPh>
    <rPh sb="18" eb="20">
      <t>シュウケイ</t>
    </rPh>
    <phoneticPr fontId="8"/>
  </si>
  <si>
    <t>計</t>
    <rPh sb="0" eb="1">
      <t>ケイ</t>
    </rPh>
    <phoneticPr fontId="8"/>
  </si>
  <si>
    <t>姓あり</t>
    <rPh sb="0" eb="1">
      <t>セイ</t>
    </rPh>
    <phoneticPr fontId="8"/>
  </si>
  <si>
    <t>○</t>
  </si>
  <si>
    <t>性別</t>
    <phoneticPr fontId="8"/>
  </si>
  <si>
    <t>性別</t>
    <phoneticPr fontId="8"/>
  </si>
  <si>
    <t>会員登録入力数</t>
    <phoneticPr fontId="8"/>
  </si>
  <si>
    <t>二重入力数</t>
    <rPh sb="0" eb="2">
      <t>ニジュウ</t>
    </rPh>
    <rPh sb="2" eb="4">
      <t>ニュウリョク</t>
    </rPh>
    <rPh sb="4" eb="5">
      <t>スウ</t>
    </rPh>
    <phoneticPr fontId="8"/>
  </si>
  <si>
    <t>未入力数</t>
    <rPh sb="0" eb="1">
      <t>ミ</t>
    </rPh>
    <rPh sb="1" eb="3">
      <t>ニュウリョク</t>
    </rPh>
    <rPh sb="3" eb="4">
      <t>スウ</t>
    </rPh>
    <phoneticPr fontId="8"/>
  </si>
  <si>
    <t>　</t>
    <phoneticPr fontId="8"/>
  </si>
  <si>
    <r>
      <t>※会員登録入力数については、</t>
    </r>
    <r>
      <rPr>
        <b/>
        <sz val="10"/>
        <rFont val="ＭＳ 明朝"/>
        <family val="1"/>
        <charset val="128"/>
      </rPr>
      <t>｢姓」</t>
    </r>
    <r>
      <rPr>
        <sz val="10"/>
        <rFont val="ＭＳ 明朝"/>
        <family val="1"/>
        <charset val="128"/>
      </rPr>
      <t>の入力及び</t>
    </r>
    <r>
      <rPr>
        <b/>
        <sz val="10"/>
        <rFont val="ＭＳ 明朝"/>
        <family val="1"/>
        <charset val="128"/>
      </rPr>
      <t>「会員登録料」</t>
    </r>
    <r>
      <rPr>
        <sz val="10"/>
        <rFont val="ＭＳ 明朝"/>
        <family val="1"/>
        <charset val="128"/>
      </rPr>
      <t>の選択がされている会員様のカウント。</t>
    </r>
    <rPh sb="1" eb="3">
      <t>カイイン</t>
    </rPh>
    <rPh sb="3" eb="5">
      <t>トウロク</t>
    </rPh>
    <rPh sb="5" eb="7">
      <t>ニュウリョク</t>
    </rPh>
    <rPh sb="7" eb="8">
      <t>スウ</t>
    </rPh>
    <rPh sb="15" eb="16">
      <t>セイ</t>
    </rPh>
    <rPh sb="18" eb="20">
      <t>ニュウリョク</t>
    </rPh>
    <rPh sb="20" eb="21">
      <t>オヨ</t>
    </rPh>
    <rPh sb="23" eb="25">
      <t>カイイン</t>
    </rPh>
    <rPh sb="25" eb="27">
      <t>トウロク</t>
    </rPh>
    <rPh sb="27" eb="28">
      <t>リョウ</t>
    </rPh>
    <rPh sb="30" eb="32">
      <t>センタク</t>
    </rPh>
    <phoneticPr fontId="8"/>
  </si>
  <si>
    <r>
      <t>※会員継続入力数については、</t>
    </r>
    <r>
      <rPr>
        <b/>
        <sz val="10"/>
        <rFont val="ＭＳ 明朝"/>
        <family val="1"/>
        <charset val="128"/>
      </rPr>
      <t>「会員登録料」</t>
    </r>
    <r>
      <rPr>
        <sz val="10"/>
        <rFont val="ＭＳ 明朝"/>
        <family val="1"/>
        <charset val="128"/>
      </rPr>
      <t>の選択がされている会員様のカウント。</t>
    </r>
    <rPh sb="1" eb="3">
      <t>カイイン</t>
    </rPh>
    <rPh sb="3" eb="5">
      <t>ケイゾク</t>
    </rPh>
    <rPh sb="5" eb="7">
      <t>ニュウリョク</t>
    </rPh>
    <rPh sb="7" eb="8">
      <t>スウ</t>
    </rPh>
    <phoneticPr fontId="8"/>
  </si>
  <si>
    <r>
      <t>※退会者入力数については、</t>
    </r>
    <r>
      <rPr>
        <b/>
        <sz val="10"/>
        <rFont val="ＭＳ 明朝"/>
        <family val="1"/>
        <charset val="128"/>
      </rPr>
      <t>「退会者」</t>
    </r>
    <r>
      <rPr>
        <sz val="10"/>
        <rFont val="ＭＳ 明朝"/>
        <family val="1"/>
        <charset val="128"/>
      </rPr>
      <t>の選択がされている会員様のカウント。</t>
    </r>
    <rPh sb="1" eb="4">
      <t>タイカイシャ</t>
    </rPh>
    <rPh sb="4" eb="6">
      <t>ニュウリョク</t>
    </rPh>
    <rPh sb="6" eb="7">
      <t>カズ</t>
    </rPh>
    <rPh sb="14" eb="17">
      <t>タイカイシャ</t>
    </rPh>
    <rPh sb="19" eb="21">
      <t>センタク</t>
    </rPh>
    <rPh sb="27" eb="29">
      <t>カイイン</t>
    </rPh>
    <rPh sb="29" eb="30">
      <t>サマ</t>
    </rPh>
    <phoneticPr fontId="8"/>
  </si>
  <si>
    <t>★最終確認用</t>
    <rPh sb="1" eb="3">
      <t>サイシュウ</t>
    </rPh>
    <rPh sb="3" eb="5">
      <t>カクニン</t>
    </rPh>
    <rPh sb="5" eb="6">
      <t>ヨウ</t>
    </rPh>
    <phoneticPr fontId="8"/>
  </si>
  <si>
    <t>支部情報</t>
  </si>
  <si>
    <t>支部番号</t>
  </si>
  <si>
    <t>[訂正]</t>
  </si>
  <si>
    <t>住所</t>
  </si>
  <si>
    <t>都道府県</t>
  </si>
  <si>
    <t>携帯番号</t>
  </si>
  <si>
    <t>ＨＰアドレス</t>
  </si>
  <si>
    <t>e-mailアドレス</t>
  </si>
  <si>
    <t>（ＰＣのみ）</t>
  </si>
  <si>
    <t>納入連絡</t>
  </si>
  <si>
    <t>振込金額</t>
  </si>
  <si>
    <t>×</t>
  </si>
  <si>
    <t>事務担当者名</t>
  </si>
  <si>
    <t>[氏　　名]</t>
  </si>
  <si>
    <t>郵便番号</t>
  </si>
  <si>
    <t>市区</t>
  </si>
  <si>
    <t>和道流空手道連盟　支部情報　確認書</t>
    <phoneticPr fontId="8"/>
  </si>
  <si>
    <t>セイ</t>
    <phoneticPr fontId="8"/>
  </si>
  <si>
    <t>メイ</t>
    <phoneticPr fontId="8"/>
  </si>
  <si>
    <t>支部長名</t>
    <phoneticPr fontId="8"/>
  </si>
  <si>
    <t>支部名/大学名</t>
    <phoneticPr fontId="8"/>
  </si>
  <si>
    <t>〒</t>
    <phoneticPr fontId="8"/>
  </si>
  <si>
    <t>市区</t>
    <rPh sb="0" eb="2">
      <t>シク</t>
    </rPh>
    <phoneticPr fontId="8"/>
  </si>
  <si>
    <t>[訂正]</t>
    <phoneticPr fontId="8"/>
  </si>
  <si>
    <t>町村</t>
    <phoneticPr fontId="8"/>
  </si>
  <si>
    <t>建物名</t>
    <phoneticPr fontId="8"/>
  </si>
  <si>
    <t>ＴＥＬ番号</t>
    <phoneticPr fontId="8"/>
  </si>
  <si>
    <t>-</t>
    <phoneticPr fontId="8"/>
  </si>
  <si>
    <t>ＦＡＸ番号</t>
    <phoneticPr fontId="8"/>
  </si>
  <si>
    <r>
      <t xml:space="preserve">通知等
送付先
</t>
    </r>
    <r>
      <rPr>
        <sz val="10"/>
        <rFont val="ＭＳ 明朝"/>
        <family val="1"/>
        <charset val="128"/>
      </rPr>
      <t>（○を記載）</t>
    </r>
    <phoneticPr fontId="8"/>
  </si>
  <si>
    <t>支部長</t>
    <rPh sb="0" eb="2">
      <t>シブ</t>
    </rPh>
    <rPh sb="2" eb="3">
      <t>チョウ</t>
    </rPh>
    <phoneticPr fontId="8"/>
  </si>
  <si>
    <t>事務担当</t>
    <rPh sb="0" eb="2">
      <t>ジム</t>
    </rPh>
    <rPh sb="2" eb="4">
      <t>タントウ</t>
    </rPh>
    <phoneticPr fontId="8"/>
  </si>
  <si>
    <t>以上</t>
    <phoneticPr fontId="8"/>
  </si>
  <si>
    <r>
      <t xml:space="preserve">納入方法
</t>
    </r>
    <r>
      <rPr>
        <sz val="10"/>
        <rFont val="ＭＳ 明朝"/>
        <family val="1"/>
        <charset val="128"/>
      </rPr>
      <t>（○を記載）</t>
    </r>
    <phoneticPr fontId="8"/>
  </si>
  <si>
    <t>現金書留</t>
    <phoneticPr fontId="8"/>
  </si>
  <si>
    <t>年</t>
    <phoneticPr fontId="8"/>
  </si>
  <si>
    <t>月</t>
    <rPh sb="0" eb="1">
      <t>ツキ</t>
    </rPh>
    <phoneticPr fontId="8"/>
  </si>
  <si>
    <t>日</t>
    <phoneticPr fontId="8"/>
  </si>
  <si>
    <t>一　　　般</t>
    <phoneticPr fontId="8"/>
  </si>
  <si>
    <t>＝</t>
    <phoneticPr fontId="8"/>
  </si>
  <si>
    <t>高校生以下</t>
    <phoneticPr fontId="8"/>
  </si>
  <si>
    <t>合計</t>
    <phoneticPr fontId="8"/>
  </si>
  <si>
    <t>セイ</t>
    <phoneticPr fontId="8"/>
  </si>
  <si>
    <t>メイ</t>
    <phoneticPr fontId="8"/>
  </si>
  <si>
    <t>支部長名</t>
    <rPh sb="0" eb="2">
      <t>シブ</t>
    </rPh>
    <rPh sb="2" eb="3">
      <t>チョウ</t>
    </rPh>
    <rPh sb="3" eb="4">
      <t>メイ</t>
    </rPh>
    <phoneticPr fontId="8"/>
  </si>
  <si>
    <t>名</t>
    <rPh sb="0" eb="1">
      <t>ナ</t>
    </rPh>
    <phoneticPr fontId="8"/>
  </si>
  <si>
    <t>支部名/大学名</t>
    <phoneticPr fontId="8"/>
  </si>
  <si>
    <t>[フリガナ]</t>
    <phoneticPr fontId="8"/>
  </si>
  <si>
    <t>セイ</t>
    <phoneticPr fontId="8"/>
  </si>
  <si>
    <t>メイ</t>
    <phoneticPr fontId="8"/>
  </si>
  <si>
    <t>都道府県</t>
    <phoneticPr fontId="8"/>
  </si>
  <si>
    <t>町村</t>
    <phoneticPr fontId="8"/>
  </si>
  <si>
    <t>建物名</t>
    <phoneticPr fontId="8"/>
  </si>
  <si>
    <t>ＴＥＬ番号</t>
    <phoneticPr fontId="8"/>
  </si>
  <si>
    <t>-</t>
    <phoneticPr fontId="8"/>
  </si>
  <si>
    <t>ＦＡＸ番号</t>
    <phoneticPr fontId="8"/>
  </si>
  <si>
    <t>する</t>
    <phoneticPr fontId="8"/>
  </si>
  <si>
    <t>しない</t>
    <phoneticPr fontId="8"/>
  </si>
  <si>
    <t>事務担当者の設置</t>
    <phoneticPr fontId="8"/>
  </si>
  <si>
    <t>支部長</t>
    <rPh sb="0" eb="3">
      <t>シブチョウ</t>
    </rPh>
    <phoneticPr fontId="8"/>
  </si>
  <si>
    <t>通知等送付先</t>
    <phoneticPr fontId="8"/>
  </si>
  <si>
    <t>銀行振込</t>
    <rPh sb="0" eb="2">
      <t>ギンコウ</t>
    </rPh>
    <rPh sb="2" eb="3">
      <t>フ</t>
    </rPh>
    <rPh sb="3" eb="4">
      <t>コ</t>
    </rPh>
    <phoneticPr fontId="8"/>
  </si>
  <si>
    <t>現金書留</t>
    <rPh sb="0" eb="2">
      <t>ゲンキン</t>
    </rPh>
    <rPh sb="2" eb="4">
      <t>カキトメ</t>
    </rPh>
    <phoneticPr fontId="8"/>
  </si>
  <si>
    <t>納入方法</t>
    <phoneticPr fontId="8"/>
  </si>
  <si>
    <t>http://</t>
    <phoneticPr fontId="8"/>
  </si>
  <si>
    <t>-</t>
    <phoneticPr fontId="8"/>
  </si>
  <si>
    <t>今年</t>
    <rPh sb="0" eb="2">
      <t>コトシ</t>
    </rPh>
    <phoneticPr fontId="8"/>
  </si>
  <si>
    <t>消さないで下さい</t>
    <rPh sb="0" eb="1">
      <t>ケ</t>
    </rPh>
    <rPh sb="5" eb="6">
      <t>クダ</t>
    </rPh>
    <phoneticPr fontId="8"/>
  </si>
  <si>
    <t>○を
記載</t>
    <phoneticPr fontId="8"/>
  </si>
  <si>
    <t xml:space="preserve">   銀行振込</t>
    <rPh sb="3" eb="5">
      <t>ギンコウ</t>
    </rPh>
    <rPh sb="5" eb="7">
      <t>フリコ</t>
    </rPh>
    <phoneticPr fontId="8"/>
  </si>
  <si>
    <t>和道流空手道連盟　会員登録申込書（継続）</t>
    <phoneticPr fontId="8"/>
  </si>
  <si>
    <t>高校生以下
（1,000円）</t>
    <rPh sb="0" eb="3">
      <t>コウコウセイ</t>
    </rPh>
    <rPh sb="3" eb="5">
      <t>イカ</t>
    </rPh>
    <rPh sb="12" eb="13">
      <t>エン</t>
    </rPh>
    <phoneticPr fontId="8"/>
  </si>
  <si>
    <t>一般
（2,000円）</t>
    <rPh sb="0" eb="2">
      <t>イッパン</t>
    </rPh>
    <rPh sb="9" eb="10">
      <t>エン</t>
    </rPh>
    <phoneticPr fontId="8"/>
  </si>
  <si>
    <t>備考</t>
    <rPh sb="0" eb="2">
      <t>ビコウ</t>
    </rPh>
    <phoneticPr fontId="8"/>
  </si>
  <si>
    <t>※「退会」を選択すると集計されませんのでご注意ください。</t>
    <rPh sb="2" eb="4">
      <t>タイカイ</t>
    </rPh>
    <rPh sb="6" eb="8">
      <t>センタク</t>
    </rPh>
    <rPh sb="11" eb="13">
      <t>シュウケイ</t>
    </rPh>
    <rPh sb="21" eb="23">
      <t>チュウイ</t>
    </rPh>
    <phoneticPr fontId="8"/>
  </si>
  <si>
    <r>
      <t>○会員継続　</t>
    </r>
    <r>
      <rPr>
        <sz val="11"/>
        <color indexed="10"/>
        <rFont val="ＭＳ 明朝"/>
        <family val="1"/>
        <charset val="128"/>
      </rPr>
      <t>※「退会」を選択すると集計されませんのでご注意ください。</t>
    </r>
    <rPh sb="3" eb="5">
      <t>ケイゾク</t>
    </rPh>
    <phoneticPr fontId="8"/>
  </si>
  <si>
    <t>※自動計算</t>
    <rPh sb="1" eb="3">
      <t>ジドウ</t>
    </rPh>
    <rPh sb="3" eb="5">
      <t>ケイサン</t>
    </rPh>
    <phoneticPr fontId="8"/>
  </si>
  <si>
    <t>今年は、
留学の為、
高校です。</t>
    <rPh sb="0" eb="2">
      <t>コトシ</t>
    </rPh>
    <rPh sb="5" eb="7">
      <t>リュウガク</t>
    </rPh>
    <rPh sb="8" eb="9">
      <t>タメ</t>
    </rPh>
    <rPh sb="11" eb="13">
      <t>コウコウ</t>
    </rPh>
    <phoneticPr fontId="8"/>
  </si>
  <si>
    <t>今年は、
留学の為、
高校です。</t>
    <phoneticPr fontId="8"/>
  </si>
  <si>
    <t>新規</t>
    <rPh sb="0" eb="2">
      <t>シンキ</t>
    </rPh>
    <phoneticPr fontId="8"/>
  </si>
  <si>
    <t>継続</t>
    <rPh sb="0" eb="2">
      <t>ケイゾク</t>
    </rPh>
    <phoneticPr fontId="8"/>
  </si>
  <si>
    <r>
      <t>事務担当者情報　</t>
    </r>
    <r>
      <rPr>
        <sz val="11"/>
        <color indexed="10"/>
        <rFont val="HG創英角ｺﾞｼｯｸUB"/>
        <family val="3"/>
        <charset val="128"/>
      </rPr>
      <t>訂正の場合は、上書きして下さい。</t>
    </r>
    <phoneticPr fontId="8"/>
  </si>
  <si>
    <r>
      <t xml:space="preserve">年齢
</t>
    </r>
    <r>
      <rPr>
        <sz val="10"/>
        <color indexed="10"/>
        <rFont val="ＭＳ 明朝"/>
        <family val="1"/>
        <charset val="128"/>
      </rPr>
      <t>※自動計算</t>
    </r>
    <rPh sb="6" eb="8">
      <t>ケイサン</t>
    </rPh>
    <phoneticPr fontId="8"/>
  </si>
  <si>
    <r>
      <t xml:space="preserve">学年
</t>
    </r>
    <r>
      <rPr>
        <sz val="10"/>
        <color indexed="10"/>
        <rFont val="ＭＳ 明朝"/>
        <family val="1"/>
        <charset val="128"/>
      </rPr>
      <t>※自動計算</t>
    </r>
    <rPh sb="6" eb="8">
      <t>ケイサン</t>
    </rPh>
    <phoneticPr fontId="8"/>
  </si>
  <si>
    <r>
      <t xml:space="preserve">会員登録料
</t>
    </r>
    <r>
      <rPr>
        <sz val="10"/>
        <color indexed="10"/>
        <rFont val="ＭＳ 明朝"/>
        <family val="1"/>
        <charset val="128"/>
      </rPr>
      <t>※自動計算</t>
    </r>
    <rPh sb="7" eb="9">
      <t>ジドウ</t>
    </rPh>
    <rPh sb="9" eb="11">
      <t>ケイサン</t>
    </rPh>
    <phoneticPr fontId="8"/>
  </si>
  <si>
    <t>年</t>
    <rPh sb="0" eb="1">
      <t>ネン</t>
    </rPh>
    <phoneticPr fontId="8"/>
  </si>
  <si>
    <t>日</t>
    <rPh sb="0" eb="1">
      <t>ニチ</t>
    </rPh>
    <phoneticPr fontId="8"/>
  </si>
  <si>
    <r>
      <t>提出日</t>
    </r>
    <r>
      <rPr>
        <sz val="12"/>
        <rFont val="ＭＳ 明朝"/>
        <family val="1"/>
        <charset val="128"/>
      </rPr>
      <t>（西暦）</t>
    </r>
    <rPh sb="4" eb="6">
      <t>セイレキ</t>
    </rPh>
    <phoneticPr fontId="8"/>
  </si>
  <si>
    <t>振込予定日（西暦）</t>
    <rPh sb="6" eb="8">
      <t>セイレキ</t>
    </rPh>
    <phoneticPr fontId="8"/>
  </si>
  <si>
    <r>
      <t>事務担当者の
有　　　　無
（</t>
    </r>
    <r>
      <rPr>
        <sz val="10"/>
        <rFont val="ＭＳ 明朝"/>
        <family val="1"/>
        <charset val="128"/>
      </rPr>
      <t>○を記載）</t>
    </r>
    <rPh sb="7" eb="8">
      <t>ユウ</t>
    </rPh>
    <rPh sb="12" eb="13">
      <t>ム</t>
    </rPh>
    <rPh sb="17" eb="19">
      <t>キサイ</t>
    </rPh>
    <phoneticPr fontId="8"/>
  </si>
  <si>
    <t>有</t>
    <rPh sb="0" eb="1">
      <t>アリ</t>
    </rPh>
    <phoneticPr fontId="8"/>
  </si>
  <si>
    <t>無</t>
    <rPh sb="0" eb="1">
      <t>ナシ</t>
    </rPh>
    <phoneticPr fontId="8"/>
  </si>
  <si>
    <t>[有]の場合は、下の事務担当者欄に記載して下さい。</t>
    <rPh sb="1" eb="2">
      <t>アリ</t>
    </rPh>
    <rPh sb="8" eb="9">
      <t>シタ</t>
    </rPh>
    <phoneticPr fontId="8"/>
  </si>
  <si>
    <t>事務担当者を記載して下さい。　</t>
    <phoneticPr fontId="8"/>
  </si>
  <si>
    <t>　</t>
  </si>
  <si>
    <t>W-00-00</t>
  </si>
  <si>
    <t>W-00-01</t>
  </si>
  <si>
    <t>W-02-01</t>
  </si>
  <si>
    <t>W-02-02</t>
  </si>
  <si>
    <t>W-02-03</t>
  </si>
  <si>
    <t>W-02-04</t>
  </si>
  <si>
    <t>W-02-05</t>
  </si>
  <si>
    <t>W-02-07</t>
  </si>
  <si>
    <t>W-02-09</t>
  </si>
  <si>
    <t>W-02-10</t>
  </si>
  <si>
    <t>W-02-11</t>
  </si>
  <si>
    <t>W-02-13</t>
  </si>
  <si>
    <t>W-02-14</t>
  </si>
  <si>
    <t>W-02-15</t>
  </si>
  <si>
    <t>W-02-16</t>
  </si>
  <si>
    <t>W-02-17</t>
  </si>
  <si>
    <t>W-02-18</t>
  </si>
  <si>
    <t>W-02-19</t>
  </si>
  <si>
    <t>W-02-20</t>
  </si>
  <si>
    <t>W-02-22</t>
  </si>
  <si>
    <t>W-02-23</t>
  </si>
  <si>
    <t>W-02-24</t>
  </si>
  <si>
    <t>W-02-25</t>
  </si>
  <si>
    <t>W-02-26</t>
  </si>
  <si>
    <t>W-02-27</t>
  </si>
  <si>
    <t>W-02-28</t>
  </si>
  <si>
    <t>W-02-31</t>
  </si>
  <si>
    <t>W-02-32</t>
  </si>
  <si>
    <t>W-02-33</t>
  </si>
  <si>
    <t>W-02-34</t>
  </si>
  <si>
    <t>W-02-35</t>
  </si>
  <si>
    <t>W-03-01</t>
  </si>
  <si>
    <t>W-04-01</t>
  </si>
  <si>
    <t>W-04-02</t>
  </si>
  <si>
    <t>W-04-03</t>
  </si>
  <si>
    <t>W-04-06</t>
  </si>
  <si>
    <t>W-01-02</t>
  </si>
  <si>
    <t>W-01-03</t>
  </si>
  <si>
    <t>W-01-04</t>
  </si>
  <si>
    <t>W-01-05</t>
  </si>
  <si>
    <t>W-01-06</t>
  </si>
  <si>
    <t>W-01-07</t>
  </si>
  <si>
    <t>W-01-08</t>
  </si>
  <si>
    <t>W-01-09</t>
  </si>
  <si>
    <t>W-01-11</t>
  </si>
  <si>
    <t>W-01-12</t>
  </si>
  <si>
    <t>W-01-13</t>
  </si>
  <si>
    <t>W-01-14</t>
  </si>
  <si>
    <t>W-01-15</t>
  </si>
  <si>
    <t>W-01-16</t>
  </si>
  <si>
    <t>W-01-17</t>
  </si>
  <si>
    <t>W-01-18</t>
  </si>
  <si>
    <t>W-01-22</t>
  </si>
  <si>
    <t>W-05-02</t>
  </si>
  <si>
    <t>W-05-03</t>
  </si>
  <si>
    <t>W-05-06</t>
  </si>
  <si>
    <t>W-05-07</t>
  </si>
  <si>
    <t>W-05-08</t>
  </si>
  <si>
    <t>W-05-10</t>
  </si>
  <si>
    <t>W-05-11</t>
  </si>
  <si>
    <t>W-05-12</t>
  </si>
  <si>
    <t>W-05-13</t>
  </si>
  <si>
    <t>W-05-14</t>
  </si>
  <si>
    <t>W-05-15</t>
  </si>
  <si>
    <t>W-05-16</t>
  </si>
  <si>
    <t>W-05-17</t>
  </si>
  <si>
    <t>W-05-18</t>
  </si>
  <si>
    <t>W-05-19</t>
  </si>
  <si>
    <t>W-05-20</t>
  </si>
  <si>
    <t>W-05-21</t>
  </si>
  <si>
    <t>W-05-22</t>
  </si>
  <si>
    <t>W-05-23</t>
  </si>
  <si>
    <t>W-05-25</t>
  </si>
  <si>
    <t>W-05-26</t>
  </si>
  <si>
    <t>W-05-28</t>
  </si>
  <si>
    <t>W-05-29</t>
  </si>
  <si>
    <t>W-05-30</t>
  </si>
  <si>
    <t>W-05-31</t>
  </si>
  <si>
    <t>W-06-01</t>
  </si>
  <si>
    <t>W-06-03</t>
  </si>
  <si>
    <t>W-06-04</t>
  </si>
  <si>
    <t>W-06-06</t>
  </si>
  <si>
    <t>W-06-08</t>
  </si>
  <si>
    <t>W-06-10</t>
  </si>
  <si>
    <t>W-06-11</t>
  </si>
  <si>
    <t>W-06-12</t>
  </si>
  <si>
    <t>W-07-01</t>
  </si>
  <si>
    <t>W-07-03</t>
  </si>
  <si>
    <t>W-08-01</t>
  </si>
  <si>
    <t>W-09-01</t>
  </si>
  <si>
    <t>W-09-02</t>
  </si>
  <si>
    <t>W-09-03</t>
  </si>
  <si>
    <t>W-09-05</t>
  </si>
  <si>
    <t>W-09-06</t>
  </si>
  <si>
    <t>W-09-07</t>
  </si>
  <si>
    <t>W-09-09</t>
  </si>
  <si>
    <t>W-09-10</t>
  </si>
  <si>
    <t>W-09-11</t>
  </si>
  <si>
    <t>W-09-12</t>
  </si>
  <si>
    <t>W-10-01</t>
  </si>
  <si>
    <t>W-10-02</t>
  </si>
  <si>
    <t>W-10-03</t>
  </si>
  <si>
    <t>W-10-04</t>
  </si>
  <si>
    <t>W-11-01</t>
  </si>
  <si>
    <t>W-11-02</t>
  </si>
  <si>
    <t>W-11-03</t>
  </si>
  <si>
    <t>W-11-04</t>
  </si>
  <si>
    <t>W-11-05</t>
  </si>
  <si>
    <t>W-11-06</t>
  </si>
  <si>
    <t>W-11-07</t>
  </si>
  <si>
    <t>W-11-08</t>
  </si>
  <si>
    <t>W-11-09</t>
  </si>
  <si>
    <t>W-11-10</t>
  </si>
  <si>
    <t>W-11-11</t>
  </si>
  <si>
    <t>W-11-12</t>
  </si>
  <si>
    <t>W-11-13</t>
  </si>
  <si>
    <t>W-11-14</t>
  </si>
  <si>
    <t>W-11-15</t>
  </si>
  <si>
    <t>W-11-16</t>
  </si>
  <si>
    <t>W-11-17</t>
  </si>
  <si>
    <t>W-12-01</t>
  </si>
  <si>
    <t>W-13-01</t>
  </si>
  <si>
    <t>W-13-02</t>
  </si>
  <si>
    <t>W-14-01</t>
  </si>
  <si>
    <t>W-14-02</t>
  </si>
  <si>
    <t>W-14-03</t>
  </si>
  <si>
    <t>W-14-04</t>
  </si>
  <si>
    <t>W-14-05</t>
  </si>
  <si>
    <t>W-14-06</t>
  </si>
  <si>
    <t>W-14-07</t>
  </si>
  <si>
    <t>W-14-08</t>
  </si>
  <si>
    <t>W-15-01</t>
  </si>
  <si>
    <t>W-15-02</t>
  </si>
  <si>
    <t>W-15-04</t>
  </si>
  <si>
    <t>W-15-05</t>
  </si>
  <si>
    <t>W-15-06</t>
  </si>
  <si>
    <t>W-15-07</t>
  </si>
  <si>
    <t>W-15-08</t>
  </si>
  <si>
    <t>W-16-01</t>
  </si>
  <si>
    <t>W-16-03</t>
  </si>
  <si>
    <t>W-17-01</t>
  </si>
  <si>
    <t>W-17-02</t>
  </si>
  <si>
    <t>W-18-01</t>
  </si>
  <si>
    <t>W-18-03</t>
  </si>
  <si>
    <t>W-18-04</t>
  </si>
  <si>
    <t>W-19-01</t>
  </si>
  <si>
    <t>W-19-02</t>
  </si>
  <si>
    <t>W-20-01</t>
  </si>
  <si>
    <t>W-20-02</t>
  </si>
  <si>
    <t>W-20-03</t>
  </si>
  <si>
    <t>W-21-01</t>
  </si>
  <si>
    <t>W-21-02</t>
  </si>
  <si>
    <t>W-21-03</t>
  </si>
  <si>
    <t>W-21-04</t>
  </si>
  <si>
    <t>W-21-06</t>
  </si>
  <si>
    <t>W-21-08</t>
  </si>
  <si>
    <t>W-21-10</t>
  </si>
  <si>
    <t>W-22-01</t>
  </si>
  <si>
    <t>W-23-01</t>
  </si>
  <si>
    <t>W-09-08</t>
  </si>
  <si>
    <t>W-06-07</t>
  </si>
  <si>
    <t>支部ＮＯ.を選択して下さい</t>
  </si>
  <si>
    <t>W-01-10</t>
  </si>
  <si>
    <t>W-12-02</t>
  </si>
  <si>
    <t>W-05-01</t>
  </si>
  <si>
    <t>W-14-09</t>
  </si>
  <si>
    <t>W-99-01</t>
  </si>
  <si>
    <t>W-99-02</t>
  </si>
  <si>
    <t>W-99-03</t>
  </si>
  <si>
    <t>W-99-04</t>
  </si>
  <si>
    <t>W-99-05</t>
  </si>
  <si>
    <t>W-99-06</t>
  </si>
  <si>
    <t>W-99-07</t>
  </si>
  <si>
    <t>W-99-08</t>
  </si>
  <si>
    <t>W-05-04</t>
  </si>
  <si>
    <t>W-05-05</t>
  </si>
  <si>
    <t>W-05-09</t>
  </si>
  <si>
    <t>W-01-19</t>
  </si>
  <si>
    <t>W-01-01</t>
  </si>
  <si>
    <t>W-15-09</t>
  </si>
  <si>
    <t>W-22-02</t>
  </si>
  <si>
    <t>フリガナ必須</t>
  </si>
  <si>
    <t>　※送付先に記入がない場合、事務担当者を設置した支部には、連盟通知や全国大会申込書等を事務担当者宛に
　　送付します。事務担当者を設置しない支部は従来どおり支部長宛に書類等の送付を致します。</t>
    <phoneticPr fontId="8"/>
  </si>
  <si>
    <t>W-05-27</t>
  </si>
  <si>
    <t>W-06-05</t>
  </si>
  <si>
    <t>W-06-09</t>
  </si>
  <si>
    <t>住所</t>
    <phoneticPr fontId="8"/>
  </si>
  <si>
    <r>
      <rPr>
        <sz val="9"/>
        <color indexed="10"/>
        <rFont val="ＭＳ 明朝"/>
        <family val="1"/>
        <charset val="128"/>
      </rPr>
      <t>注意事項</t>
    </r>
    <r>
      <rPr>
        <sz val="9"/>
        <rFont val="ＭＳ 明朝"/>
        <family val="1"/>
        <charset val="128"/>
      </rPr>
      <t>：昇級・昇段・大会参加の際、会員登録をされていない会員の方は、受審・参加を認められません。</t>
    </r>
    <r>
      <rPr>
        <sz val="9"/>
        <color indexed="10"/>
        <rFont val="ＭＳ 明朝"/>
        <family val="1"/>
        <charset val="128"/>
      </rPr>
      <t>会員証発行が間に合わない</t>
    </r>
    <phoneticPr fontId="8"/>
  </si>
  <si>
    <r>
      <t>場合がありますので、余裕をもった事前登録をお願いします。</t>
    </r>
    <r>
      <rPr>
        <sz val="9"/>
        <rFont val="ＭＳ 明朝"/>
        <family val="1"/>
        <charset val="128"/>
      </rPr>
      <t>入金のみで会員登録申込書の未提出の方がいます。登録者確認が出来ない</t>
    </r>
    <phoneticPr fontId="8"/>
  </si>
  <si>
    <t>ので、必ず提出してください。</t>
    <phoneticPr fontId="8"/>
  </si>
  <si>
    <t>W-02-06</t>
  </si>
  <si>
    <t>W-02-08</t>
  </si>
  <si>
    <t>W-05-24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</si>
</sst>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才&quot;"/>
    <numFmt numFmtId="177" formatCode="[$-411]ggge&quot;年&quot;m&quot;月&quot;d&quot;日&quot;;@"/>
    <numFmt numFmtId="178" formatCode="0\ &quot;名&quot;"/>
    <numFmt numFmtId="179" formatCode="#,##0&quot;円&quot;"/>
    <numFmt numFmtId="180" formatCode="#,##0\ &quot;円&quot;"/>
    <numFmt numFmtId="181" formatCode="#,##0&quot; 円&quot;"/>
    <numFmt numFmtId="182" formatCode="0&quot; 名&quot;"/>
    <numFmt numFmtId="183" formatCode="#,##0\ &quot;名&quot;"/>
    <numFmt numFmtId="184" formatCode="&quot;〒&quot;000\-0000"/>
    <numFmt numFmtId="185" formatCode="[&lt;=999]000;[&lt;=9999]000\-00;000\-0000"/>
    <numFmt numFmtId="186" formatCode="0_ &quot;名&quot;"/>
  </numFmts>
  <fonts count="62" x14ac:knownFonts="1">
    <font>
      <sz val="11"/>
      <name val="ＭＳ Ｐゴシック"/>
      <family val="3"/>
      <charset val="128"/>
    </font>
    <font>
      <sz val="11"/>
      <name val="ＭＳ Ｐゴシック"/>
      <family val="3"/>
      <charset val="128"/>
    </font>
    <font>
      <sz val="12"/>
      <color indexed="8"/>
      <name val="ＭＳ 明朝"/>
      <family val="1"/>
      <charset val="128"/>
    </font>
    <font>
      <sz val="12"/>
      <color indexed="8"/>
      <name val="ＭＳ Ｐゴシック"/>
      <family val="3"/>
      <charset val="128"/>
    </font>
    <font>
      <sz val="12"/>
      <name val="Century"/>
      <family val="1"/>
    </font>
    <font>
      <sz val="12"/>
      <name val="ＭＳ 明朝"/>
      <family val="1"/>
      <charset val="128"/>
    </font>
    <font>
      <sz val="12"/>
      <color indexed="8"/>
      <name val="Century"/>
      <family val="1"/>
    </font>
    <font>
      <sz val="10"/>
      <name val="ＭＳ 明朝"/>
      <family val="1"/>
      <charset val="128"/>
    </font>
    <font>
      <sz val="6"/>
      <name val="ＭＳ Ｐゴシック"/>
      <family val="3"/>
      <charset val="128"/>
    </font>
    <font>
      <sz val="14"/>
      <name val="ＭＳ 明朝"/>
      <family val="1"/>
      <charset val="128"/>
    </font>
    <font>
      <sz val="18"/>
      <name val="HG創英角ｺﾞｼｯｸUB"/>
      <family val="3"/>
      <charset val="128"/>
    </font>
    <font>
      <sz val="11"/>
      <name val="ＭＳ 明朝"/>
      <family val="1"/>
      <charset val="128"/>
    </font>
    <font>
      <sz val="11.5"/>
      <name val="ＭＳ 明朝"/>
      <family val="1"/>
      <charset val="128"/>
    </font>
    <font>
      <sz val="14"/>
      <name val="ＭＳ Ｐゴシック"/>
      <family val="3"/>
      <charset val="128"/>
    </font>
    <font>
      <sz val="12"/>
      <name val="ＭＳ Ｐ明朝"/>
      <family val="1"/>
      <charset val="128"/>
    </font>
    <font>
      <sz val="10"/>
      <color indexed="10"/>
      <name val="ＭＳ 明朝"/>
      <family val="1"/>
      <charset val="128"/>
    </font>
    <font>
      <sz val="9"/>
      <name val="ＭＳ 明朝"/>
      <family val="1"/>
      <charset val="128"/>
    </font>
    <font>
      <b/>
      <sz val="12"/>
      <name val="Century"/>
      <family val="1"/>
    </font>
    <font>
      <b/>
      <sz val="12"/>
      <name val="ＭＳ 明朝"/>
      <family val="1"/>
      <charset val="128"/>
    </font>
    <font>
      <sz val="22"/>
      <name val="HG創英角ｺﾞｼｯｸUB"/>
      <family val="3"/>
      <charset val="128"/>
    </font>
    <font>
      <sz val="14"/>
      <name val="Century"/>
      <family val="1"/>
    </font>
    <font>
      <sz val="11"/>
      <color indexed="10"/>
      <name val="ＭＳ 明朝"/>
      <family val="1"/>
      <charset val="128"/>
    </font>
    <font>
      <sz val="10"/>
      <color indexed="63"/>
      <name val="ＭＳ 明朝"/>
      <family val="1"/>
      <charset val="128"/>
    </font>
    <font>
      <sz val="12"/>
      <color indexed="63"/>
      <name val="ＭＳ 明朝"/>
      <family val="1"/>
      <charset val="128"/>
    </font>
    <font>
      <sz val="14"/>
      <color indexed="63"/>
      <name val="ＭＳ 明朝"/>
      <family val="1"/>
      <charset val="128"/>
    </font>
    <font>
      <sz val="12"/>
      <name val="ＭＳ Ｐゴシック"/>
      <family val="3"/>
      <charset val="128"/>
    </font>
    <font>
      <b/>
      <sz val="14"/>
      <name val="ＭＳ 明朝"/>
      <family val="1"/>
      <charset val="128"/>
    </font>
    <font>
      <b/>
      <sz val="11"/>
      <name val="ＭＳ 明朝"/>
      <family val="1"/>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9"/>
      <color indexed="81"/>
      <name val="ＭＳ ゴシック"/>
      <family val="3"/>
      <charset val="128"/>
    </font>
    <font>
      <b/>
      <sz val="12"/>
      <color indexed="63"/>
      <name val="Century"/>
      <family val="1"/>
    </font>
    <font>
      <b/>
      <sz val="12"/>
      <color indexed="63"/>
      <name val="ＭＳ 明朝"/>
      <family val="1"/>
      <charset val="128"/>
    </font>
    <font>
      <b/>
      <sz val="12"/>
      <color indexed="63"/>
      <name val="ＭＳ Ｐ明朝"/>
      <family val="1"/>
      <charset val="128"/>
    </font>
    <font>
      <b/>
      <sz val="12"/>
      <name val="ＭＳ Ｐゴシック"/>
      <family val="3"/>
      <charset val="128"/>
    </font>
    <font>
      <b/>
      <sz val="11"/>
      <color indexed="10"/>
      <name val="ＭＳ 明朝"/>
      <family val="1"/>
      <charset val="128"/>
    </font>
    <font>
      <sz val="8"/>
      <name val="ＭＳ 明朝"/>
      <family val="1"/>
      <charset val="128"/>
    </font>
    <font>
      <sz val="8"/>
      <color indexed="81"/>
      <name val="ＭＳ Ｐゴシック"/>
      <family val="3"/>
      <charset val="128"/>
    </font>
    <font>
      <b/>
      <sz val="8"/>
      <color indexed="10"/>
      <name val="ＭＳ Ｐゴシック"/>
      <family val="3"/>
      <charset val="128"/>
    </font>
    <font>
      <b/>
      <sz val="8"/>
      <color indexed="81"/>
      <name val="ＭＳ Ｐゴシック"/>
      <family val="3"/>
      <charset val="128"/>
    </font>
    <font>
      <sz val="9"/>
      <color indexed="63"/>
      <name val="ＭＳ 明朝"/>
      <family val="1"/>
      <charset val="128"/>
    </font>
    <font>
      <sz val="9"/>
      <name val="ＭＳ Ｐゴシック"/>
      <family val="3"/>
      <charset val="128"/>
    </font>
    <font>
      <b/>
      <sz val="10"/>
      <color indexed="63"/>
      <name val="ＭＳ 明朝"/>
      <family val="1"/>
      <charset val="128"/>
    </font>
    <font>
      <sz val="10"/>
      <color indexed="8"/>
      <name val="ＭＳ 明朝"/>
      <family val="1"/>
      <charset val="128"/>
    </font>
    <font>
      <sz val="12"/>
      <color indexed="23"/>
      <name val="ＭＳ 明朝"/>
      <family val="1"/>
      <charset val="128"/>
    </font>
    <font>
      <sz val="11"/>
      <color indexed="10"/>
      <name val="HG創英角ｺﾞｼｯｸUB"/>
      <family val="3"/>
      <charset val="128"/>
    </font>
    <font>
      <sz val="11"/>
      <color indexed="9"/>
      <name val="ＭＳ Ｐゴシック"/>
      <family val="3"/>
      <charset val="128"/>
    </font>
    <font>
      <sz val="12"/>
      <color indexed="9"/>
      <name val="ＭＳ 明朝"/>
      <family val="1"/>
      <charset val="128"/>
    </font>
    <font>
      <sz val="11"/>
      <color indexed="9"/>
      <name val="ＭＳ 明朝"/>
      <family val="1"/>
      <charset val="128"/>
    </font>
    <font>
      <sz val="9"/>
      <color indexed="10"/>
      <name val="ＭＳ 明朝"/>
      <family val="1"/>
      <charset val="128"/>
    </font>
    <font>
      <b/>
      <sz val="11"/>
      <color rgb="FFFF0000"/>
      <name val="ＭＳ 明朝"/>
      <family val="1"/>
      <charset val="128"/>
    </font>
    <font>
      <b/>
      <sz val="18"/>
      <color rgb="FFFF0000"/>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1"/>
      <color theme="0" tint="-4.9989318521683403E-2"/>
      <name val="ＭＳ Ｐゴシック"/>
      <family val="3"/>
      <charset val="128"/>
    </font>
    <font>
      <sz val="12"/>
      <color rgb="FFFF0000"/>
      <name val="ＭＳ 明朝"/>
      <family val="1"/>
      <charset val="128"/>
    </font>
    <font>
      <sz val="9"/>
      <color rgb="FFFF0000"/>
      <name val="ＭＳ Ｐゴシック"/>
      <family val="3"/>
      <charset val="128"/>
    </font>
    <font>
      <sz val="12"/>
      <color rgb="FFFF0000"/>
      <name val="Century"/>
      <family val="1"/>
    </font>
    <font>
      <sz val="11"/>
      <color rgb="FFFF0000"/>
      <name val="ＭＳ Ｐゴシック"/>
      <family val="3"/>
      <charset val="128"/>
    </font>
    <font>
      <sz val="9"/>
      <color rgb="FFFF0000"/>
      <name val="ＭＳ 明朝"/>
      <family val="1"/>
      <charset val="12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5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right style="dotted">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bottom style="dotted">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8"/>
      </top>
      <bottom/>
      <diagonal/>
    </border>
    <border>
      <left style="hair">
        <color indexed="8"/>
      </left>
      <right style="hair">
        <color indexed="64"/>
      </right>
      <top/>
      <bottom style="hair">
        <color indexed="8"/>
      </bottom>
      <diagonal/>
    </border>
    <border>
      <left style="hair">
        <color indexed="9"/>
      </left>
      <right style="hair">
        <color indexed="9"/>
      </right>
      <top style="hair">
        <color indexed="8"/>
      </top>
      <bottom style="hair">
        <color indexed="9"/>
      </bottom>
      <diagonal/>
    </border>
    <border>
      <left style="hair">
        <color indexed="9"/>
      </left>
      <right style="hair">
        <color indexed="8"/>
      </right>
      <top style="hair">
        <color indexed="8"/>
      </top>
      <bottom style="hair">
        <color indexed="9"/>
      </bottom>
      <diagonal/>
    </border>
    <border>
      <left style="hair">
        <color indexed="9"/>
      </left>
      <right style="hair">
        <color indexed="9"/>
      </right>
      <top style="hair">
        <color indexed="9"/>
      </top>
      <bottom style="hair">
        <color indexed="8"/>
      </bottom>
      <diagonal/>
    </border>
    <border>
      <left style="hair">
        <color indexed="9"/>
      </left>
      <right style="hair">
        <color indexed="8"/>
      </right>
      <top style="hair">
        <color indexed="9"/>
      </top>
      <bottom style="hair">
        <color indexed="8"/>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4">
    <xf numFmtId="0" fontId="0" fillId="0" borderId="0" xfId="0">
      <alignment vertical="center"/>
    </xf>
    <xf numFmtId="0" fontId="0" fillId="2" borderId="0" xfId="0" applyFill="1">
      <alignment vertical="center"/>
    </xf>
    <xf numFmtId="0" fontId="0" fillId="3" borderId="0" xfId="0" applyFill="1" applyBorder="1" applyProtection="1">
      <alignment vertical="center"/>
    </xf>
    <xf numFmtId="0" fontId="0" fillId="3" borderId="0" xfId="0" applyFill="1" applyProtection="1">
      <alignment vertical="center"/>
    </xf>
    <xf numFmtId="0" fontId="5" fillId="3"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180" fontId="4" fillId="3" borderId="11" xfId="0" applyNumberFormat="1" applyFont="1" applyFill="1" applyBorder="1" applyAlignment="1" applyProtection="1">
      <alignment horizontal="left" vertical="center" wrapText="1"/>
    </xf>
    <xf numFmtId="180" fontId="4" fillId="3" borderId="12" xfId="0" applyNumberFormat="1" applyFont="1" applyFill="1" applyBorder="1" applyAlignment="1" applyProtection="1">
      <alignment horizontal="left" vertical="center" wrapText="1"/>
    </xf>
    <xf numFmtId="0" fontId="5" fillId="3" borderId="0" xfId="0" applyFont="1" applyFill="1" applyAlignment="1" applyProtection="1">
      <alignment horizontal="left" vertical="center"/>
    </xf>
    <xf numFmtId="0" fontId="5" fillId="3" borderId="0" xfId="0" applyFont="1" applyFill="1" applyBorder="1" applyAlignment="1" applyProtection="1">
      <alignment horizontal="left" vertical="center"/>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xf>
    <xf numFmtId="0" fontId="22" fillId="4" borderId="20" xfId="0" applyFont="1" applyFill="1" applyBorder="1" applyAlignment="1" applyProtection="1">
      <alignment horizontal="center" vertical="center" wrapText="1"/>
    </xf>
    <xf numFmtId="0" fontId="23" fillId="4" borderId="21" xfId="0" applyFont="1" applyFill="1" applyBorder="1" applyAlignment="1" applyProtection="1">
      <alignment horizontal="center" vertical="center" wrapText="1"/>
    </xf>
    <xf numFmtId="0" fontId="23" fillId="4" borderId="22" xfId="0" applyFont="1" applyFill="1" applyBorder="1" applyAlignment="1" applyProtection="1">
      <alignment horizontal="center" vertical="center" wrapText="1"/>
    </xf>
    <xf numFmtId="0" fontId="23" fillId="4" borderId="16" xfId="0" applyFont="1" applyFill="1" applyBorder="1" applyAlignment="1" applyProtection="1">
      <alignment horizontal="center" vertical="center"/>
    </xf>
    <xf numFmtId="0" fontId="23" fillId="4" borderId="10" xfId="0" applyFont="1" applyFill="1" applyBorder="1" applyAlignment="1" applyProtection="1">
      <alignment horizontal="center" vertical="center" wrapText="1"/>
    </xf>
    <xf numFmtId="0" fontId="11" fillId="3" borderId="0" xfId="0" applyFont="1" applyFill="1" applyBorder="1">
      <alignment vertical="center"/>
    </xf>
    <xf numFmtId="0" fontId="26" fillId="3" borderId="0" xfId="0" applyFont="1" applyFill="1" applyBorder="1">
      <alignment vertical="center"/>
    </xf>
    <xf numFmtId="0" fontId="11" fillId="3" borderId="0" xfId="0" applyFont="1" applyFill="1" applyBorder="1" applyAlignment="1">
      <alignment horizontal="center" vertical="center"/>
    </xf>
    <xf numFmtId="0" fontId="5" fillId="3" borderId="0" xfId="0" applyFont="1" applyFill="1" applyBorder="1">
      <alignment vertical="center"/>
    </xf>
    <xf numFmtId="0" fontId="26" fillId="3" borderId="0"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3" xfId="0" applyFont="1" applyFill="1" applyBorder="1" applyAlignment="1">
      <alignment horizontal="right" vertical="center"/>
    </xf>
    <xf numFmtId="186" fontId="11" fillId="0" borderId="24" xfId="0" applyNumberFormat="1" applyFont="1" applyFill="1" applyBorder="1" applyAlignment="1">
      <alignment horizontal="right" vertical="center"/>
    </xf>
    <xf numFmtId="0" fontId="11" fillId="3" borderId="25" xfId="0" applyFont="1" applyFill="1" applyBorder="1" applyAlignment="1">
      <alignment horizontal="center" vertical="center"/>
    </xf>
    <xf numFmtId="186" fontId="11" fillId="3" borderId="25" xfId="0" applyNumberFormat="1" applyFont="1" applyFill="1" applyBorder="1" applyAlignment="1">
      <alignment horizontal="right" vertical="center"/>
    </xf>
    <xf numFmtId="0" fontId="11" fillId="3" borderId="25" xfId="0" applyFont="1" applyFill="1" applyBorder="1" applyAlignment="1">
      <alignment horizontal="left" vertical="center"/>
    </xf>
    <xf numFmtId="179" fontId="11" fillId="3" borderId="25" xfId="0" applyNumberFormat="1" applyFont="1" applyFill="1" applyBorder="1" applyAlignment="1">
      <alignment horizontal="left" vertical="center"/>
    </xf>
    <xf numFmtId="179" fontId="11" fillId="0" borderId="23" xfId="0" applyNumberFormat="1" applyFont="1" applyFill="1" applyBorder="1" applyAlignment="1">
      <alignment horizontal="right" vertical="center"/>
    </xf>
    <xf numFmtId="186" fontId="27" fillId="5" borderId="1" xfId="0" applyNumberFormat="1" applyFont="1" applyFill="1" applyBorder="1" applyAlignment="1">
      <alignment horizontal="right" vertical="center"/>
    </xf>
    <xf numFmtId="179" fontId="11" fillId="3" borderId="0" xfId="0" applyNumberFormat="1" applyFont="1" applyFill="1" applyBorder="1" applyAlignment="1">
      <alignment horizontal="left" vertical="center"/>
    </xf>
    <xf numFmtId="0" fontId="7" fillId="3" borderId="0" xfId="0" applyFont="1" applyFill="1" applyBorder="1" applyAlignment="1">
      <alignment horizontal="left" vertical="center"/>
    </xf>
    <xf numFmtId="186" fontId="27" fillId="3" borderId="11" xfId="0" applyNumberFormat="1" applyFont="1" applyFill="1" applyBorder="1" applyAlignment="1">
      <alignment horizontal="right" vertical="center"/>
    </xf>
    <xf numFmtId="179" fontId="11" fillId="3" borderId="0" xfId="1" applyNumberFormat="1" applyFont="1" applyFill="1" applyBorder="1" applyAlignment="1">
      <alignment horizontal="left" vertical="center"/>
    </xf>
    <xf numFmtId="186" fontId="27" fillId="3" borderId="0" xfId="0" applyNumberFormat="1" applyFont="1" applyFill="1" applyBorder="1" applyAlignment="1">
      <alignment horizontal="right" vertical="center"/>
    </xf>
    <xf numFmtId="0" fontId="11" fillId="3" borderId="26" xfId="0" applyFont="1" applyFill="1" applyBorder="1" applyAlignment="1">
      <alignment horizontal="center" vertical="center"/>
    </xf>
    <xf numFmtId="186" fontId="27" fillId="3" borderId="26" xfId="0" applyNumberFormat="1" applyFont="1" applyFill="1" applyBorder="1" applyAlignment="1">
      <alignment horizontal="right" vertical="center"/>
    </xf>
    <xf numFmtId="179" fontId="11" fillId="0" borderId="1" xfId="1" applyNumberFormat="1" applyFont="1" applyFill="1" applyBorder="1" applyAlignment="1">
      <alignment horizontal="right" vertical="center"/>
    </xf>
    <xf numFmtId="179" fontId="11" fillId="0" borderId="1" xfId="0" applyNumberFormat="1" applyFont="1" applyFill="1" applyBorder="1" applyAlignment="1">
      <alignment horizontal="right" vertical="center"/>
    </xf>
    <xf numFmtId="179" fontId="11" fillId="0" borderId="4" xfId="1" applyNumberFormat="1" applyFont="1" applyFill="1" applyBorder="1" applyAlignment="1">
      <alignment horizontal="right" vertical="center"/>
    </xf>
    <xf numFmtId="0" fontId="11" fillId="6" borderId="27" xfId="0" applyFont="1" applyFill="1" applyBorder="1">
      <alignment vertical="center"/>
    </xf>
    <xf numFmtId="0" fontId="11" fillId="6" borderId="25" xfId="0" applyFont="1" applyFill="1" applyBorder="1">
      <alignment vertical="center"/>
    </xf>
    <xf numFmtId="0" fontId="11" fillId="6" borderId="25" xfId="0" applyFont="1" applyFill="1" applyBorder="1" applyAlignment="1">
      <alignment horizontal="center" vertical="center"/>
    </xf>
    <xf numFmtId="0" fontId="11" fillId="6" borderId="12" xfId="0" applyFont="1" applyFill="1" applyBorder="1" applyAlignment="1">
      <alignment horizontal="center" vertical="center"/>
    </xf>
    <xf numFmtId="0" fontId="11" fillId="3" borderId="27" xfId="0" applyFont="1" applyFill="1" applyBorder="1">
      <alignment vertical="center"/>
    </xf>
    <xf numFmtId="0" fontId="11" fillId="3" borderId="25" xfId="0" applyFont="1" applyFill="1" applyBorder="1">
      <alignment vertical="center"/>
    </xf>
    <xf numFmtId="0" fontId="11" fillId="3" borderId="12" xfId="0" applyFont="1" applyFill="1" applyBorder="1" applyAlignment="1">
      <alignment horizontal="center" vertical="center"/>
    </xf>
    <xf numFmtId="0" fontId="0" fillId="0" borderId="0" xfId="0" quotePrefix="1">
      <alignment vertical="center"/>
    </xf>
    <xf numFmtId="0" fontId="1" fillId="0" borderId="0" xfId="0" quotePrefix="1" applyFont="1">
      <alignment vertical="center"/>
    </xf>
    <xf numFmtId="0" fontId="0" fillId="0" borderId="0" xfId="0" applyAlignment="1">
      <alignment horizontal="right" vertical="center"/>
    </xf>
    <xf numFmtId="20" fontId="0" fillId="0" borderId="0" xfId="0" quotePrefix="1" applyNumberFormat="1">
      <alignment vertical="center"/>
    </xf>
    <xf numFmtId="0" fontId="0" fillId="7" borderId="0" xfId="0" applyFill="1">
      <alignment vertical="center"/>
    </xf>
    <xf numFmtId="0" fontId="11" fillId="0" borderId="1"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8" xfId="0" applyFont="1" applyFill="1" applyBorder="1" applyAlignment="1">
      <alignment horizontal="center" vertical="top"/>
    </xf>
    <xf numFmtId="0" fontId="5" fillId="3" borderId="29" xfId="0" applyFont="1" applyFill="1" applyBorder="1" applyAlignment="1" applyProtection="1">
      <alignment horizontal="center" vertical="center" wrapText="1"/>
    </xf>
    <xf numFmtId="0" fontId="11" fillId="0" borderId="30" xfId="0" applyFont="1" applyFill="1" applyBorder="1" applyAlignment="1">
      <alignment horizontal="center" vertical="center"/>
    </xf>
    <xf numFmtId="0" fontId="5" fillId="3" borderId="31" xfId="0" applyFont="1" applyFill="1" applyBorder="1" applyAlignment="1" applyProtection="1">
      <alignment horizontal="center" vertical="center" wrapText="1"/>
    </xf>
    <xf numFmtId="0" fontId="11" fillId="3" borderId="0" xfId="0" applyFont="1" applyFill="1" applyBorder="1" applyAlignment="1">
      <alignment horizontal="left" vertical="center"/>
    </xf>
    <xf numFmtId="0" fontId="11" fillId="0" borderId="32" xfId="0" applyFont="1" applyFill="1" applyBorder="1" applyAlignment="1">
      <alignment horizontal="center" vertical="center"/>
    </xf>
    <xf numFmtId="186" fontId="27" fillId="8" borderId="32" xfId="0" applyNumberFormat="1" applyFont="1" applyFill="1" applyBorder="1" applyAlignment="1">
      <alignment horizontal="right" vertical="center"/>
    </xf>
    <xf numFmtId="179" fontId="11" fillId="0" borderId="32" xfId="1" applyNumberFormat="1" applyFont="1" applyFill="1" applyBorder="1" applyAlignment="1">
      <alignment horizontal="right" vertical="center"/>
    </xf>
    <xf numFmtId="179" fontId="11" fillId="0" borderId="32" xfId="0" applyNumberFormat="1" applyFont="1" applyFill="1" applyBorder="1" applyAlignment="1">
      <alignment horizontal="right" vertical="center"/>
    </xf>
    <xf numFmtId="186" fontId="27" fillId="8" borderId="30" xfId="0" applyNumberFormat="1" applyFont="1" applyFill="1" applyBorder="1" applyAlignment="1">
      <alignment horizontal="right" vertical="center"/>
    </xf>
    <xf numFmtId="179" fontId="11" fillId="0" borderId="30" xfId="1" applyNumberFormat="1" applyFont="1" applyFill="1" applyBorder="1" applyAlignment="1">
      <alignment horizontal="right" vertical="center"/>
    </xf>
    <xf numFmtId="179" fontId="11" fillId="0" borderId="30" xfId="0" applyNumberFormat="1" applyFont="1" applyFill="1" applyBorder="1" applyAlignment="1">
      <alignment horizontal="right" vertical="center"/>
    </xf>
    <xf numFmtId="0" fontId="11" fillId="3" borderId="4" xfId="0" applyFont="1" applyFill="1" applyBorder="1" applyAlignment="1">
      <alignment horizontal="center"/>
    </xf>
    <xf numFmtId="0" fontId="5" fillId="5" borderId="13"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center" vertical="center" shrinkToFit="1"/>
      <protection locked="0"/>
    </xf>
    <xf numFmtId="0" fontId="5" fillId="5" borderId="21" xfId="0" applyFont="1" applyFill="1" applyBorder="1" applyAlignment="1" applyProtection="1">
      <alignment horizontal="center" vertical="center" shrinkToFit="1"/>
      <protection locked="0"/>
    </xf>
    <xf numFmtId="0" fontId="5" fillId="5" borderId="33"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0" fontId="5" fillId="5" borderId="35" xfId="0" applyFont="1" applyFill="1" applyBorder="1" applyAlignment="1" applyProtection="1">
      <alignment horizontal="center" vertical="center" shrinkToFit="1"/>
      <protection locked="0"/>
    </xf>
    <xf numFmtId="0" fontId="5" fillId="5" borderId="7" xfId="0" applyFont="1" applyFill="1" applyBorder="1" applyAlignment="1" applyProtection="1">
      <alignment horizontal="center" vertical="center" shrinkToFit="1"/>
      <protection locked="0"/>
    </xf>
    <xf numFmtId="0" fontId="5" fillId="5" borderId="8" xfId="0"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xf>
    <xf numFmtId="0" fontId="7" fillId="0" borderId="36"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shrinkToFit="1"/>
      <protection locked="0"/>
    </xf>
    <xf numFmtId="0" fontId="7" fillId="5" borderId="20" xfId="0" applyFont="1" applyFill="1" applyBorder="1" applyAlignment="1" applyProtection="1">
      <alignment horizontal="center" vertical="center" shrinkToFit="1"/>
      <protection locked="0"/>
    </xf>
    <xf numFmtId="0" fontId="5" fillId="3" borderId="0" xfId="0" applyFont="1" applyFill="1" applyProtection="1">
      <alignment vertical="center"/>
    </xf>
    <xf numFmtId="0" fontId="11" fillId="3" borderId="0" xfId="0" applyFont="1" applyFill="1" applyProtection="1">
      <alignment vertical="center"/>
    </xf>
    <xf numFmtId="0" fontId="11" fillId="3" borderId="0" xfId="0" applyFont="1" applyFill="1" applyAlignment="1" applyProtection="1">
      <alignment horizontal="left" vertical="center"/>
    </xf>
    <xf numFmtId="0" fontId="11" fillId="3" borderId="7" xfId="0" applyFont="1" applyFill="1" applyBorder="1" applyProtection="1">
      <alignment vertical="center"/>
    </xf>
    <xf numFmtId="0" fontId="11" fillId="3" borderId="0" xfId="0" applyFont="1" applyFill="1" applyBorder="1" applyProtection="1">
      <alignment vertical="center"/>
    </xf>
    <xf numFmtId="0" fontId="2" fillId="3" borderId="0" xfId="0" applyFont="1" applyFill="1" applyBorder="1" applyAlignment="1" applyProtection="1">
      <alignment horizontal="center" vertical="center" wrapText="1"/>
    </xf>
    <xf numFmtId="178" fontId="18" fillId="3" borderId="0" xfId="0" applyNumberFormat="1" applyFont="1" applyFill="1" applyBorder="1" applyAlignment="1" applyProtection="1">
      <alignment horizontal="center" vertical="center" wrapText="1"/>
    </xf>
    <xf numFmtId="180" fontId="5" fillId="3" borderId="0" xfId="0" applyNumberFormat="1" applyFont="1" applyFill="1" applyBorder="1" applyAlignment="1" applyProtection="1">
      <alignment horizontal="center" vertical="center" wrapText="1"/>
    </xf>
    <xf numFmtId="180" fontId="18" fillId="3" borderId="0" xfId="0" applyNumberFormat="1" applyFont="1" applyFill="1" applyBorder="1" applyAlignment="1" applyProtection="1">
      <alignment horizontal="center" vertical="center" wrapText="1"/>
    </xf>
    <xf numFmtId="0" fontId="11" fillId="3" borderId="0" xfId="0" applyFont="1" applyFill="1" applyBorder="1" applyAlignment="1" applyProtection="1">
      <alignment horizontal="left" vertical="center"/>
    </xf>
    <xf numFmtId="0" fontId="9" fillId="3" borderId="0" xfId="0" applyFont="1" applyFill="1" applyAlignment="1" applyProtection="1">
      <alignment horizontal="right" vertical="center"/>
    </xf>
    <xf numFmtId="0" fontId="11" fillId="3" borderId="0" xfId="0" applyFont="1" applyFill="1" applyAlignment="1" applyProtection="1">
      <alignment vertical="center"/>
    </xf>
    <xf numFmtId="0" fontId="0" fillId="3" borderId="0" xfId="0" applyNumberFormat="1" applyFill="1" applyProtection="1">
      <alignment vertical="center"/>
    </xf>
    <xf numFmtId="0" fontId="0" fillId="3" borderId="0" xfId="0" applyFill="1" applyAlignment="1" applyProtection="1">
      <alignment horizontal="center" vertical="center"/>
    </xf>
    <xf numFmtId="0" fontId="25" fillId="3" borderId="0" xfId="0" applyFont="1" applyFill="1" applyAlignment="1" applyProtection="1">
      <alignment horizontal="center" vertical="center"/>
    </xf>
    <xf numFmtId="0" fontId="10" fillId="3" borderId="0" xfId="0" applyFont="1" applyFill="1" applyAlignment="1" applyProtection="1">
      <alignment horizontal="center" vertical="center"/>
    </xf>
    <xf numFmtId="0" fontId="5" fillId="3" borderId="11" xfId="0" applyFont="1" applyFill="1" applyBorder="1" applyAlignment="1" applyProtection="1">
      <alignment horizontal="center" vertical="center" wrapText="1"/>
    </xf>
    <xf numFmtId="0" fontId="13" fillId="3" borderId="0" xfId="0" applyFont="1" applyFill="1" applyAlignment="1" applyProtection="1">
      <alignment horizontal="right" vertical="center"/>
    </xf>
    <xf numFmtId="177" fontId="20" fillId="3" borderId="0" xfId="0" applyNumberFormat="1" applyFont="1" applyFill="1" applyAlignment="1" applyProtection="1">
      <alignment vertical="center"/>
    </xf>
    <xf numFmtId="177" fontId="14" fillId="3" borderId="0" xfId="0" applyNumberFormat="1" applyFont="1" applyFill="1" applyAlignment="1" applyProtection="1">
      <alignment horizontal="center" vertical="center"/>
    </xf>
    <xf numFmtId="0" fontId="5" fillId="3" borderId="38" xfId="0" applyFont="1" applyFill="1" applyBorder="1" applyAlignment="1" applyProtection="1">
      <alignment vertical="center" wrapText="1"/>
    </xf>
    <xf numFmtId="0" fontId="5" fillId="3" borderId="25" xfId="0" applyFont="1" applyFill="1" applyBorder="1" applyAlignment="1" applyProtection="1">
      <alignment horizontal="center" vertical="center"/>
    </xf>
    <xf numFmtId="179" fontId="17" fillId="3" borderId="12"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35" fillId="3" borderId="0" xfId="0" applyFont="1" applyFill="1" applyAlignment="1" applyProtection="1">
      <alignment horizontal="center" vertical="center"/>
    </xf>
    <xf numFmtId="177" fontId="18" fillId="3" borderId="0" xfId="0" applyNumberFormat="1" applyFont="1" applyFill="1" applyAlignment="1" applyProtection="1">
      <alignment horizontal="center" vertical="center"/>
    </xf>
    <xf numFmtId="0" fontId="18" fillId="3" borderId="0" xfId="0" applyFont="1" applyFill="1" applyAlignment="1" applyProtection="1">
      <alignment horizontal="center" vertical="center"/>
    </xf>
    <xf numFmtId="0" fontId="28" fillId="4" borderId="39" xfId="0" applyFont="1" applyFill="1" applyBorder="1" applyAlignment="1" applyProtection="1">
      <alignment horizontal="center" vertical="center"/>
    </xf>
    <xf numFmtId="0" fontId="11" fillId="4" borderId="1" xfId="0" applyFont="1" applyFill="1" applyBorder="1" applyAlignment="1">
      <alignment horizontal="center" vertical="center"/>
    </xf>
    <xf numFmtId="186" fontId="27" fillId="4" borderId="1" xfId="0" quotePrefix="1" applyNumberFormat="1" applyFont="1" applyFill="1" applyBorder="1" applyAlignment="1">
      <alignment horizontal="right" vertical="center"/>
    </xf>
    <xf numFmtId="0" fontId="11" fillId="4" borderId="0" xfId="0" applyFont="1" applyFill="1" applyBorder="1">
      <alignment vertical="center"/>
    </xf>
    <xf numFmtId="186" fontId="27" fillId="4" borderId="1" xfId="0" applyNumberFormat="1" applyFont="1" applyFill="1" applyBorder="1" applyAlignment="1">
      <alignment horizontal="right" vertical="center"/>
    </xf>
    <xf numFmtId="0" fontId="7" fillId="3" borderId="11" xfId="0" applyFont="1" applyFill="1" applyBorder="1" applyAlignment="1">
      <alignment horizontal="left" vertical="center"/>
    </xf>
    <xf numFmtId="179" fontId="11" fillId="4" borderId="1" xfId="1"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32" xfId="1" applyNumberFormat="1" applyFont="1" applyFill="1" applyBorder="1" applyAlignment="1">
      <alignment horizontal="right" vertical="center"/>
    </xf>
    <xf numFmtId="179" fontId="11" fillId="4" borderId="32" xfId="0" applyNumberFormat="1" applyFont="1" applyFill="1" applyBorder="1" applyAlignment="1">
      <alignment horizontal="right" vertical="center"/>
    </xf>
    <xf numFmtId="186" fontId="27" fillId="8"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86" fontId="11" fillId="0" borderId="25" xfId="0" applyNumberFormat="1" applyFont="1" applyFill="1" applyBorder="1" applyAlignment="1">
      <alignment horizontal="right" vertical="center"/>
    </xf>
    <xf numFmtId="0" fontId="21" fillId="3" borderId="4" xfId="0" applyFont="1" applyFill="1" applyBorder="1" applyAlignment="1">
      <alignment horizontal="center"/>
    </xf>
    <xf numFmtId="0" fontId="21" fillId="0" borderId="28" xfId="0" applyFont="1" applyFill="1" applyBorder="1" applyAlignment="1">
      <alignment horizontal="center" vertical="top"/>
    </xf>
    <xf numFmtId="0" fontId="15" fillId="3" borderId="0" xfId="0" applyFont="1" applyFill="1" applyBorder="1" applyAlignment="1">
      <alignment horizontal="left" vertical="center"/>
    </xf>
    <xf numFmtId="0" fontId="7" fillId="3" borderId="19" xfId="0" applyFont="1" applyFill="1" applyBorder="1" applyAlignment="1" applyProtection="1">
      <alignment horizontal="center" vertical="center" shrinkToFit="1"/>
    </xf>
    <xf numFmtId="0" fontId="7" fillId="3" borderId="2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40" xfId="0" applyFont="1" applyFill="1" applyBorder="1" applyAlignment="1" applyProtection="1">
      <alignment horizontal="center" vertical="center" shrinkToFit="1"/>
    </xf>
    <xf numFmtId="0" fontId="5" fillId="3" borderId="4"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42" fillId="3" borderId="0" xfId="0" applyFont="1" applyFill="1" applyProtection="1">
      <alignment vertical="center"/>
    </xf>
    <xf numFmtId="0" fontId="28" fillId="9" borderId="39" xfId="0" applyFont="1" applyFill="1" applyBorder="1" applyAlignment="1" applyProtection="1">
      <alignment horizontal="center" vertical="center"/>
    </xf>
    <xf numFmtId="0" fontId="7" fillId="3" borderId="7" xfId="0" applyFont="1" applyFill="1" applyBorder="1" applyAlignment="1" applyProtection="1">
      <alignment horizontal="center" vertical="center" shrinkToFit="1"/>
    </xf>
    <xf numFmtId="0" fontId="7" fillId="3" borderId="15" xfId="0" applyFont="1" applyFill="1" applyBorder="1" applyAlignment="1" applyProtection="1">
      <alignment horizontal="center" vertical="center" shrinkToFit="1"/>
    </xf>
    <xf numFmtId="0" fontId="7" fillId="5" borderId="16" xfId="0" applyFont="1" applyFill="1" applyBorder="1" applyAlignment="1" applyProtection="1">
      <alignment horizontal="center" vertical="center" shrinkToFit="1"/>
      <protection locked="0"/>
    </xf>
    <xf numFmtId="0" fontId="7" fillId="5" borderId="10"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37" fillId="3" borderId="34" xfId="0" applyFont="1" applyFill="1" applyBorder="1" applyAlignment="1" applyProtection="1">
      <alignment horizontal="center" vertical="center" shrinkToFit="1"/>
    </xf>
    <xf numFmtId="0" fontId="37" fillId="3" borderId="41" xfId="0" applyFont="1" applyFill="1" applyBorder="1" applyAlignment="1" applyProtection="1">
      <alignment horizontal="center" vertical="center" shrinkToFit="1"/>
    </xf>
    <xf numFmtId="0" fontId="37" fillId="3" borderId="13" xfId="0" applyFont="1" applyFill="1" applyBorder="1" applyAlignment="1" applyProtection="1">
      <alignment horizontal="center" vertical="center" shrinkToFit="1"/>
    </xf>
    <xf numFmtId="0" fontId="37" fillId="3" borderId="14" xfId="0" applyFont="1" applyFill="1" applyBorder="1" applyAlignment="1" applyProtection="1">
      <alignment horizontal="center" vertical="center" shrinkToFit="1"/>
    </xf>
    <xf numFmtId="0" fontId="5" fillId="3" borderId="42" xfId="0" applyFont="1" applyFill="1" applyBorder="1" applyAlignment="1" applyProtection="1">
      <alignment horizontal="center" vertical="center" wrapText="1"/>
    </xf>
    <xf numFmtId="0" fontId="5" fillId="3" borderId="43"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9" fillId="3" borderId="0" xfId="0" applyFont="1" applyFill="1" applyProtection="1">
      <alignment vertical="center"/>
    </xf>
    <xf numFmtId="0" fontId="10" fillId="3" borderId="0" xfId="0" applyFont="1" applyFill="1" applyAlignment="1" applyProtection="1">
      <alignment horizontal="justify" vertical="center"/>
    </xf>
    <xf numFmtId="0" fontId="5" fillId="0" borderId="45" xfId="0" applyFont="1" applyFill="1" applyBorder="1" applyAlignment="1" applyProtection="1">
      <alignment horizontal="center" vertical="center"/>
    </xf>
    <xf numFmtId="0" fontId="5" fillId="3" borderId="45"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xf>
    <xf numFmtId="185" fontId="5" fillId="3" borderId="45"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wrapText="1"/>
    </xf>
    <xf numFmtId="0" fontId="5" fillId="3" borderId="0" xfId="0" applyFont="1" applyFill="1" applyAlignment="1" applyProtection="1">
      <alignment horizontal="right" vertical="center"/>
    </xf>
    <xf numFmtId="0" fontId="5" fillId="3" borderId="0" xfId="0" applyFont="1" applyFill="1" applyAlignment="1" applyProtection="1">
      <alignment horizontal="justify" vertical="center"/>
    </xf>
    <xf numFmtId="0" fontId="5" fillId="6" borderId="45" xfId="0" applyFont="1" applyFill="1" applyBorder="1" applyAlignment="1" applyProtection="1">
      <alignment horizontal="center" vertical="center" wrapText="1"/>
      <protection locked="0"/>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5" fillId="3" borderId="49" xfId="0" applyFont="1" applyFill="1" applyBorder="1" applyAlignment="1" applyProtection="1">
      <alignment vertical="center" wrapText="1"/>
    </xf>
    <xf numFmtId="0" fontId="5" fillId="3" borderId="43" xfId="0" applyFont="1" applyFill="1" applyBorder="1" applyAlignment="1" applyProtection="1">
      <alignment vertical="center" wrapText="1"/>
    </xf>
    <xf numFmtId="179" fontId="5" fillId="3" borderId="43" xfId="0" applyNumberFormat="1" applyFont="1" applyFill="1" applyBorder="1" applyAlignment="1" applyProtection="1">
      <alignment vertical="center" wrapText="1"/>
    </xf>
    <xf numFmtId="179" fontId="5" fillId="3" borderId="47" xfId="0" applyNumberFormat="1" applyFont="1" applyFill="1" applyBorder="1" applyAlignment="1" applyProtection="1">
      <alignment vertical="center" wrapText="1"/>
    </xf>
    <xf numFmtId="179" fontId="5" fillId="3" borderId="0" xfId="0" applyNumberFormat="1" applyFont="1" applyFill="1" applyBorder="1" applyAlignment="1" applyProtection="1">
      <alignment vertical="center" wrapText="1"/>
    </xf>
    <xf numFmtId="0" fontId="5" fillId="3" borderId="47"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9" fillId="3" borderId="0" xfId="0" applyFont="1" applyFill="1" applyAlignment="1" applyProtection="1">
      <alignment horizontal="left" vertical="center"/>
    </xf>
    <xf numFmtId="0" fontId="5" fillId="3" borderId="48" xfId="0" applyFont="1" applyFill="1" applyBorder="1" applyAlignment="1" applyProtection="1">
      <alignment horizontal="left" vertical="center"/>
    </xf>
    <xf numFmtId="0" fontId="5" fillId="3" borderId="49" xfId="0" applyFont="1" applyFill="1" applyBorder="1" applyAlignment="1" applyProtection="1">
      <alignment horizontal="left" vertical="center"/>
    </xf>
    <xf numFmtId="0" fontId="5" fillId="0" borderId="50" xfId="0" applyFont="1" applyFill="1" applyBorder="1" applyAlignment="1" applyProtection="1">
      <alignment horizontal="center" vertical="center"/>
    </xf>
    <xf numFmtId="0" fontId="9" fillId="3" borderId="51" xfId="0" applyFont="1" applyFill="1" applyBorder="1" applyAlignment="1" applyProtection="1">
      <alignment vertical="center"/>
    </xf>
    <xf numFmtId="179" fontId="5" fillId="3" borderId="44" xfId="0" applyNumberFormat="1" applyFont="1" applyFill="1" applyBorder="1" applyAlignment="1" applyProtection="1">
      <alignment vertical="center" wrapText="1"/>
    </xf>
    <xf numFmtId="0" fontId="5" fillId="3" borderId="44" xfId="0" applyFont="1" applyFill="1" applyBorder="1" applyAlignment="1" applyProtection="1">
      <alignment vertical="center" wrapText="1"/>
    </xf>
    <xf numFmtId="0" fontId="11" fillId="3" borderId="43" xfId="0" applyFont="1" applyFill="1" applyBorder="1" applyAlignment="1" applyProtection="1">
      <alignment horizontal="center" vertical="center" shrinkToFit="1"/>
    </xf>
    <xf numFmtId="49" fontId="2" fillId="5" borderId="45" xfId="0" applyNumberFormat="1" applyFont="1" applyFill="1" applyBorder="1" applyAlignment="1" applyProtection="1">
      <alignment horizontal="center" vertical="center" wrapText="1"/>
      <protection locked="0"/>
    </xf>
    <xf numFmtId="49" fontId="2" fillId="3" borderId="45" xfId="0" applyNumberFormat="1" applyFont="1" applyFill="1" applyBorder="1" applyAlignment="1" applyProtection="1">
      <alignment horizontal="center" vertical="center" wrapText="1"/>
    </xf>
    <xf numFmtId="0" fontId="16" fillId="3" borderId="52" xfId="0" applyFont="1" applyFill="1" applyBorder="1" applyAlignment="1" applyProtection="1">
      <alignment horizontal="center" vertical="center" wrapText="1"/>
    </xf>
    <xf numFmtId="0" fontId="15" fillId="3" borderId="52"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49" fontId="2" fillId="3" borderId="53" xfId="0" applyNumberFormat="1" applyFont="1" applyFill="1" applyBorder="1" applyAlignment="1" applyProtection="1">
      <alignment horizontal="center" vertical="center" wrapText="1"/>
    </xf>
    <xf numFmtId="49" fontId="2" fillId="3" borderId="0" xfId="0" applyNumberFormat="1" applyFont="1" applyFill="1" applyBorder="1" applyAlignment="1" applyProtection="1">
      <alignment horizontal="center" vertical="center" wrapText="1"/>
    </xf>
    <xf numFmtId="49" fontId="2" fillId="3" borderId="48" xfId="0" applyNumberFormat="1" applyFont="1" applyFill="1" applyBorder="1" applyAlignment="1" applyProtection="1">
      <alignment horizontal="center" vertical="center" wrapText="1"/>
    </xf>
    <xf numFmtId="0" fontId="11" fillId="10" borderId="23" xfId="0" applyFont="1" applyFill="1" applyBorder="1" applyAlignment="1">
      <alignment horizontal="right" vertical="center"/>
    </xf>
    <xf numFmtId="179" fontId="11" fillId="10" borderId="54" xfId="0" applyNumberFormat="1" applyFont="1" applyFill="1" applyBorder="1" applyAlignment="1">
      <alignment horizontal="right" vertical="center"/>
    </xf>
    <xf numFmtId="0" fontId="11" fillId="3" borderId="0" xfId="0" applyFont="1" applyFill="1" applyBorder="1" applyAlignment="1">
      <alignment horizontal="left" vertical="center" wrapText="1"/>
    </xf>
    <xf numFmtId="0" fontId="11" fillId="0" borderId="28" xfId="0" applyFont="1" applyFill="1" applyBorder="1" applyAlignment="1">
      <alignment horizontal="center" vertical="center"/>
    </xf>
    <xf numFmtId="0" fontId="0" fillId="11" borderId="0" xfId="0" applyFill="1" applyProtection="1">
      <alignment vertical="center"/>
    </xf>
    <xf numFmtId="0" fontId="0" fillId="11" borderId="0" xfId="0" applyFill="1" applyAlignment="1" applyProtection="1">
      <alignment vertical="center" wrapText="1"/>
    </xf>
    <xf numFmtId="0" fontId="11" fillId="12" borderId="0" xfId="0" applyFont="1" applyFill="1" applyBorder="1">
      <alignment vertical="center"/>
    </xf>
    <xf numFmtId="0" fontId="51" fillId="12" borderId="0" xfId="0" applyFont="1" applyFill="1" applyBorder="1">
      <alignment vertical="center"/>
    </xf>
    <xf numFmtId="0" fontId="11" fillId="12" borderId="0" xfId="0" applyFont="1" applyFill="1" applyBorder="1" applyAlignment="1">
      <alignment horizontal="center" vertical="center"/>
    </xf>
    <xf numFmtId="0" fontId="52" fillId="3" borderId="0" xfId="0" applyFont="1" applyFill="1" applyBorder="1" applyAlignment="1">
      <alignment horizontal="left" vertical="center"/>
    </xf>
    <xf numFmtId="0" fontId="53" fillId="13" borderId="28" xfId="0" applyFont="1" applyFill="1" applyBorder="1" applyAlignment="1" applyProtection="1">
      <alignment horizontal="center" vertical="center"/>
    </xf>
    <xf numFmtId="0" fontId="54" fillId="13" borderId="28" xfId="0" applyFont="1" applyFill="1" applyBorder="1" applyAlignment="1" applyProtection="1">
      <alignment horizontal="center" vertical="center"/>
    </xf>
    <xf numFmtId="0" fontId="5" fillId="3" borderId="55"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2" fillId="3" borderId="57"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177" fontId="11" fillId="13" borderId="0" xfId="0" quotePrefix="1" applyNumberFormat="1" applyFont="1" applyFill="1" applyBorder="1" applyAlignment="1" applyProtection="1">
      <alignment horizontal="center" vertical="center"/>
    </xf>
    <xf numFmtId="177" fontId="9" fillId="13" borderId="43" xfId="0" applyNumberFormat="1" applyFont="1" applyFill="1" applyBorder="1" applyAlignment="1" applyProtection="1">
      <alignment horizontal="center" vertical="center"/>
    </xf>
    <xf numFmtId="177" fontId="9" fillId="13" borderId="44" xfId="0" applyNumberFormat="1" applyFont="1" applyFill="1" applyBorder="1" applyAlignment="1" applyProtection="1">
      <alignment horizontal="center" vertical="center"/>
    </xf>
    <xf numFmtId="0" fontId="2" fillId="3" borderId="45" xfId="0" applyFont="1" applyFill="1" applyBorder="1" applyAlignment="1" applyProtection="1">
      <alignment horizontal="center" vertical="center" wrapText="1"/>
    </xf>
    <xf numFmtId="0" fontId="2" fillId="3" borderId="46" xfId="0" applyFont="1" applyFill="1" applyBorder="1" applyAlignment="1" applyProtection="1">
      <alignment horizontal="center" vertical="center" wrapText="1"/>
    </xf>
    <xf numFmtId="0" fontId="2" fillId="3" borderId="55"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11" fillId="3" borderId="45"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shrinkToFit="1"/>
    </xf>
    <xf numFmtId="0" fontId="5" fillId="3" borderId="42" xfId="0" applyFont="1" applyFill="1" applyBorder="1" applyAlignment="1" applyProtection="1">
      <alignment horizontal="center" vertical="center"/>
    </xf>
    <xf numFmtId="0" fontId="5" fillId="3" borderId="48" xfId="0" applyFont="1" applyFill="1" applyBorder="1" applyAlignment="1" applyProtection="1">
      <alignment horizontal="center" vertical="center"/>
    </xf>
    <xf numFmtId="49" fontId="2" fillId="3" borderId="55" xfId="0" applyNumberFormat="1" applyFont="1" applyFill="1" applyBorder="1" applyAlignment="1" applyProtection="1">
      <alignment horizontal="center" vertical="center" wrapText="1"/>
    </xf>
    <xf numFmtId="49" fontId="2" fillId="3" borderId="56" xfId="0" applyNumberFormat="1" applyFont="1" applyFill="1" applyBorder="1" applyAlignment="1" applyProtection="1">
      <alignment horizontal="center" vertical="center" wrapText="1"/>
    </xf>
    <xf numFmtId="49" fontId="2" fillId="3" borderId="47" xfId="0" applyNumberFormat="1" applyFont="1" applyFill="1" applyBorder="1" applyAlignment="1" applyProtection="1">
      <alignment horizontal="center" vertical="center" wrapText="1"/>
    </xf>
    <xf numFmtId="49" fontId="2" fillId="3" borderId="51" xfId="0" applyNumberFormat="1" applyFont="1" applyFill="1" applyBorder="1" applyAlignment="1" applyProtection="1">
      <alignment horizontal="center" vertical="center" wrapText="1"/>
    </xf>
    <xf numFmtId="49" fontId="2" fillId="3" borderId="42" xfId="0" applyNumberFormat="1" applyFont="1" applyFill="1" applyBorder="1" applyAlignment="1" applyProtection="1">
      <alignment horizontal="center" vertical="center" wrapText="1"/>
    </xf>
    <xf numFmtId="49" fontId="2" fillId="3" borderId="49" xfId="0" applyNumberFormat="1" applyFont="1" applyFill="1" applyBorder="1" applyAlignment="1" applyProtection="1">
      <alignment horizontal="center" vertical="center" wrapText="1"/>
    </xf>
    <xf numFmtId="0" fontId="5" fillId="3" borderId="47" xfId="0" applyFont="1" applyFill="1" applyBorder="1" applyAlignment="1" applyProtection="1">
      <alignment horizontal="left" vertical="center" wrapText="1"/>
    </xf>
    <xf numFmtId="0" fontId="5" fillId="5" borderId="45" xfId="0" applyFont="1" applyFill="1" applyBorder="1" applyAlignment="1" applyProtection="1">
      <alignment horizontal="center" vertical="center" wrapText="1"/>
      <protection locked="0"/>
    </xf>
    <xf numFmtId="178" fontId="32" fillId="0" borderId="11" xfId="0" applyNumberFormat="1" applyFont="1" applyFill="1" applyBorder="1" applyAlignment="1" applyProtection="1">
      <alignment vertical="center" shrinkToFit="1"/>
    </xf>
    <xf numFmtId="178" fontId="32" fillId="0" borderId="25" xfId="0" applyNumberFormat="1" applyFont="1" applyFill="1" applyBorder="1" applyAlignment="1" applyProtection="1">
      <alignment vertical="center" shrinkToFit="1"/>
    </xf>
    <xf numFmtId="182" fontId="32" fillId="0" borderId="11" xfId="0" applyNumberFormat="1" applyFont="1" applyFill="1" applyBorder="1" applyAlignment="1" applyProtection="1">
      <alignment horizontal="center" vertical="center" shrinkToFit="1"/>
    </xf>
    <xf numFmtId="181" fontId="32" fillId="0" borderId="25" xfId="0" quotePrefix="1" applyNumberFormat="1" applyFont="1" applyFill="1" applyBorder="1" applyAlignment="1" applyProtection="1">
      <alignment horizontal="center" vertical="center" shrinkToFit="1"/>
    </xf>
    <xf numFmtId="178" fontId="18" fillId="0" borderId="11" xfId="0" applyNumberFormat="1" applyFont="1" applyFill="1" applyBorder="1" applyAlignment="1" applyProtection="1">
      <alignment horizontal="center" vertical="center" shrinkToFit="1"/>
    </xf>
    <xf numFmtId="178" fontId="18" fillId="0" borderId="29" xfId="0" applyNumberFormat="1" applyFont="1" applyFill="1" applyBorder="1" applyAlignment="1" applyProtection="1">
      <alignment horizontal="center" vertical="center" shrinkToFit="1"/>
    </xf>
    <xf numFmtId="0" fontId="55" fillId="14" borderId="45" xfId="0" applyNumberFormat="1" applyFont="1" applyFill="1" applyBorder="1" applyAlignment="1" applyProtection="1">
      <alignment horizontal="center" vertical="center"/>
      <protection locked="0"/>
    </xf>
    <xf numFmtId="0" fontId="56" fillId="3" borderId="0" xfId="0" applyFont="1" applyFill="1" applyProtection="1">
      <alignment vertical="center"/>
    </xf>
    <xf numFmtId="0" fontId="48" fillId="3" borderId="0" xfId="0" applyFont="1" applyFill="1" applyProtection="1">
      <alignment vertical="center"/>
    </xf>
    <xf numFmtId="0" fontId="49" fillId="3" borderId="0" xfId="0" applyFont="1" applyFill="1" applyProtection="1">
      <alignment vertical="center"/>
    </xf>
    <xf numFmtId="0" fontId="47" fillId="3" borderId="0" xfId="0" applyFont="1" applyFill="1" applyProtection="1">
      <alignment vertical="center"/>
    </xf>
    <xf numFmtId="0" fontId="48" fillId="3" borderId="0" xfId="0" applyFont="1" applyFill="1" applyAlignment="1" applyProtection="1">
      <alignment horizontal="left" vertical="center" wrapText="1"/>
    </xf>
    <xf numFmtId="0" fontId="48" fillId="3" borderId="0" xfId="0" applyFont="1" applyFill="1" applyBorder="1" applyAlignment="1" applyProtection="1">
      <alignment horizontal="center" vertical="center" wrapText="1"/>
    </xf>
    <xf numFmtId="179" fontId="48" fillId="3" borderId="0" xfId="0" applyNumberFormat="1" applyFont="1" applyFill="1" applyBorder="1" applyAlignment="1" applyProtection="1">
      <alignment vertical="center" wrapText="1"/>
    </xf>
    <xf numFmtId="0" fontId="48" fillId="3" borderId="0" xfId="0" applyFont="1" applyFill="1" applyBorder="1" applyAlignment="1" applyProtection="1">
      <alignment vertical="center" wrapText="1"/>
    </xf>
    <xf numFmtId="0" fontId="48" fillId="0" borderId="0" xfId="0" applyFont="1" applyFill="1" applyProtection="1">
      <alignment vertical="center"/>
    </xf>
    <xf numFmtId="0" fontId="2" fillId="3" borderId="57"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2" fillId="3" borderId="58" xfId="0" applyFont="1" applyFill="1" applyBorder="1" applyAlignment="1" applyProtection="1">
      <alignment horizontal="center" vertical="center" wrapText="1"/>
    </xf>
    <xf numFmtId="49" fontId="2" fillId="5" borderId="45" xfId="0" applyNumberFormat="1" applyFont="1" applyFill="1" applyBorder="1" applyAlignment="1" applyProtection="1">
      <alignment horizontal="right" vertical="center" wrapText="1"/>
      <protection locked="0"/>
    </xf>
    <xf numFmtId="0" fontId="5" fillId="3" borderId="46"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184" fontId="2" fillId="5" borderId="46" xfId="0" applyNumberFormat="1" applyFont="1" applyFill="1" applyBorder="1" applyAlignment="1" applyProtection="1">
      <alignment horizontal="left" vertical="center" shrinkToFit="1"/>
      <protection locked="0"/>
    </xf>
    <xf numFmtId="184" fontId="2" fillId="5" borderId="43" xfId="0" applyNumberFormat="1" applyFont="1" applyFill="1" applyBorder="1" applyAlignment="1" applyProtection="1">
      <alignment horizontal="left" vertical="center" shrinkToFit="1"/>
      <protection locked="0"/>
    </xf>
    <xf numFmtId="184" fontId="2" fillId="5" borderId="44" xfId="0" applyNumberFormat="1" applyFont="1" applyFill="1" applyBorder="1" applyAlignment="1" applyProtection="1">
      <alignment horizontal="left" vertical="center" shrinkToFit="1"/>
      <protection locked="0"/>
    </xf>
    <xf numFmtId="0" fontId="5" fillId="13" borderId="46" xfId="0" applyFont="1" applyFill="1" applyBorder="1" applyAlignment="1" applyProtection="1">
      <alignment horizontal="center" vertical="center" shrinkToFit="1"/>
    </xf>
    <xf numFmtId="0" fontId="5" fillId="13" borderId="43" xfId="0" applyFont="1" applyFill="1" applyBorder="1" applyAlignment="1" applyProtection="1">
      <alignment horizontal="center" vertical="center" shrinkToFit="1"/>
    </xf>
    <xf numFmtId="0" fontId="5" fillId="13" borderId="44" xfId="0" applyFont="1" applyFill="1" applyBorder="1" applyAlignment="1" applyProtection="1">
      <alignment horizontal="center" vertical="center" shrinkToFit="1"/>
    </xf>
    <xf numFmtId="0" fontId="2" fillId="13" borderId="46" xfId="0" applyFont="1" applyFill="1" applyBorder="1" applyAlignment="1" applyProtection="1">
      <alignment vertical="center" shrinkToFit="1"/>
    </xf>
    <xf numFmtId="0" fontId="2" fillId="13" borderId="43" xfId="0" applyFont="1" applyFill="1" applyBorder="1" applyAlignment="1" applyProtection="1">
      <alignment vertical="center" shrinkToFit="1"/>
    </xf>
    <xf numFmtId="0" fontId="2" fillId="13" borderId="44" xfId="0" applyFont="1" applyFill="1" applyBorder="1" applyAlignment="1" applyProtection="1">
      <alignment vertical="center" shrinkToFit="1"/>
    </xf>
    <xf numFmtId="0" fontId="5" fillId="5" borderId="46" xfId="0" applyFont="1" applyFill="1" applyBorder="1" applyAlignment="1" applyProtection="1">
      <alignment vertical="center" wrapText="1"/>
      <protection locked="0"/>
    </xf>
    <xf numFmtId="0" fontId="5" fillId="5" borderId="43" xfId="0" applyFont="1" applyFill="1" applyBorder="1" applyAlignment="1" applyProtection="1">
      <alignment vertical="center" wrapText="1"/>
      <protection locked="0"/>
    </xf>
    <xf numFmtId="0" fontId="5" fillId="5" borderId="44" xfId="0" applyFont="1" applyFill="1" applyBorder="1" applyAlignment="1" applyProtection="1">
      <alignment vertical="center" wrapText="1"/>
      <protection locked="0"/>
    </xf>
    <xf numFmtId="0" fontId="5" fillId="3" borderId="42"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2" fillId="0" borderId="46" xfId="0" applyFont="1" applyFill="1" applyBorder="1" applyAlignment="1" applyProtection="1">
      <alignment horizontal="left" vertical="center" wrapText="1"/>
    </xf>
    <xf numFmtId="0" fontId="0" fillId="0" borderId="43" xfId="0" applyBorder="1" applyAlignment="1" applyProtection="1">
      <alignment horizontal="left" vertical="center" wrapText="1"/>
    </xf>
    <xf numFmtId="0" fontId="0" fillId="0" borderId="44" xfId="0" applyBorder="1" applyAlignment="1" applyProtection="1">
      <alignment horizontal="left" vertical="center" wrapText="1"/>
    </xf>
    <xf numFmtId="0" fontId="5" fillId="3" borderId="43" xfId="0" applyFont="1" applyFill="1" applyBorder="1" applyAlignment="1" applyProtection="1">
      <alignment horizontal="center" vertical="center" wrapText="1"/>
    </xf>
    <xf numFmtId="179" fontId="33" fillId="3" borderId="43" xfId="0" applyNumberFormat="1" applyFont="1" applyFill="1" applyBorder="1" applyAlignment="1" applyProtection="1">
      <alignment horizontal="right" vertical="center" wrapText="1"/>
    </xf>
    <xf numFmtId="0" fontId="33" fillId="3" borderId="43" xfId="0" applyFont="1" applyFill="1" applyBorder="1" applyAlignment="1" applyProtection="1">
      <alignment horizontal="right" vertical="center" wrapText="1"/>
    </xf>
    <xf numFmtId="0" fontId="0" fillId="5" borderId="46" xfId="0" quotePrefix="1"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2" fillId="5" borderId="46" xfId="0" applyFont="1" applyFill="1" applyBorder="1" applyAlignment="1" applyProtection="1">
      <alignment vertical="center" shrinkToFit="1"/>
      <protection locked="0"/>
    </xf>
    <xf numFmtId="0" fontId="2" fillId="5" borderId="43" xfId="0" applyFont="1" applyFill="1" applyBorder="1" applyAlignment="1" applyProtection="1">
      <alignment vertical="center" shrinkToFit="1"/>
      <protection locked="0"/>
    </xf>
    <xf numFmtId="0" fontId="2" fillId="5" borderId="44" xfId="0" applyFont="1" applyFill="1" applyBorder="1" applyAlignment="1" applyProtection="1">
      <alignment vertical="center" shrinkToFit="1"/>
      <protection locked="0"/>
    </xf>
    <xf numFmtId="0" fontId="0" fillId="0" borderId="49" xfId="0" applyBorder="1" applyProtection="1">
      <alignment vertical="center"/>
    </xf>
    <xf numFmtId="49" fontId="2" fillId="5" borderId="45" xfId="0" applyNumberFormat="1" applyFont="1" applyFill="1" applyBorder="1" applyAlignment="1" applyProtection="1">
      <alignment horizontal="left" vertical="center" wrapText="1"/>
      <protection locked="0"/>
    </xf>
    <xf numFmtId="0" fontId="5" fillId="3" borderId="55"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5" borderId="55" xfId="0" applyFont="1" applyFill="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5" fillId="3" borderId="0" xfId="0" applyFont="1" applyFill="1" applyAlignment="1" applyProtection="1">
      <alignment horizontal="left" vertical="center" wrapText="1"/>
    </xf>
    <xf numFmtId="0" fontId="2" fillId="3" borderId="46"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2" fillId="5" borderId="45" xfId="0" applyFont="1" applyFill="1" applyBorder="1" applyAlignment="1" applyProtection="1">
      <alignment vertical="center" shrinkToFit="1"/>
      <protection locked="0"/>
    </xf>
    <xf numFmtId="0" fontId="5" fillId="5" borderId="46" xfId="0" applyFont="1" applyFill="1" applyBorder="1" applyAlignment="1" applyProtection="1">
      <alignment vertical="center" shrinkToFit="1"/>
      <protection locked="0"/>
    </xf>
    <xf numFmtId="0" fontId="5" fillId="5" borderId="43" xfId="0" applyFont="1" applyFill="1" applyBorder="1" applyAlignment="1" applyProtection="1">
      <alignment vertical="center" shrinkToFit="1"/>
      <protection locked="0"/>
    </xf>
    <xf numFmtId="0" fontId="5" fillId="5" borderId="44" xfId="0" applyFont="1" applyFill="1" applyBorder="1" applyAlignment="1" applyProtection="1">
      <alignment vertical="center" shrinkToFit="1"/>
      <protection locked="0"/>
    </xf>
    <xf numFmtId="0" fontId="5" fillId="0" borderId="57"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179" fontId="5" fillId="3" borderId="43" xfId="0" applyNumberFormat="1" applyFont="1" applyFill="1" applyBorder="1" applyAlignment="1" applyProtection="1">
      <alignment horizontal="center" vertical="center" wrapText="1"/>
    </xf>
    <xf numFmtId="182" fontId="33" fillId="3" borderId="43" xfId="0" applyNumberFormat="1" applyFont="1" applyFill="1" applyBorder="1" applyAlignment="1" applyProtection="1">
      <alignment horizontal="center" vertical="center" wrapText="1"/>
    </xf>
    <xf numFmtId="0" fontId="5" fillId="3" borderId="46" xfId="0" applyFont="1" applyFill="1" applyBorder="1" applyAlignment="1" applyProtection="1">
      <alignment horizontal="right" vertical="center" wrapText="1"/>
    </xf>
    <xf numFmtId="0" fontId="5" fillId="3" borderId="43" xfId="0" applyFont="1" applyFill="1" applyBorder="1" applyAlignment="1" applyProtection="1">
      <alignment horizontal="right" vertical="center" wrapText="1"/>
    </xf>
    <xf numFmtId="0" fontId="2" fillId="3" borderId="44" xfId="0" applyFont="1" applyFill="1" applyBorder="1" applyAlignment="1" applyProtection="1">
      <alignment horizontal="center" vertical="center" wrapText="1"/>
    </xf>
    <xf numFmtId="0" fontId="10" fillId="3" borderId="0" xfId="0" applyFont="1" applyFill="1" applyAlignment="1" applyProtection="1">
      <alignment horizontal="left" vertical="center"/>
    </xf>
    <xf numFmtId="0" fontId="5" fillId="6" borderId="46"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0" fontId="1" fillId="0" borderId="60" xfId="0" applyFont="1" applyFill="1" applyBorder="1" applyAlignment="1" applyProtection="1">
      <alignment horizontal="center" vertical="center"/>
    </xf>
    <xf numFmtId="0" fontId="5" fillId="5" borderId="46"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15" borderId="46" xfId="0" applyFont="1" applyFill="1" applyBorder="1" applyAlignment="1" applyProtection="1">
      <alignment horizontal="left" vertical="center" wrapText="1"/>
      <protection locked="0"/>
    </xf>
    <xf numFmtId="0" fontId="5" fillId="15" borderId="43" xfId="0" applyFont="1" applyFill="1" applyBorder="1" applyAlignment="1" applyProtection="1">
      <alignment horizontal="left" vertical="center" wrapText="1"/>
      <protection locked="0"/>
    </xf>
    <xf numFmtId="0" fontId="5" fillId="15" borderId="44" xfId="0" applyFont="1" applyFill="1" applyBorder="1" applyAlignment="1" applyProtection="1">
      <alignment horizontal="left" vertical="center" wrapText="1"/>
      <protection locked="0"/>
    </xf>
    <xf numFmtId="0" fontId="2" fillId="3" borderId="45" xfId="0" applyFont="1" applyFill="1" applyBorder="1" applyAlignment="1" applyProtection="1">
      <alignment horizontal="center" vertical="center" wrapText="1"/>
    </xf>
    <xf numFmtId="0" fontId="5" fillId="15" borderId="46" xfId="0" applyFont="1" applyFill="1" applyBorder="1" applyAlignment="1" applyProtection="1">
      <alignment vertical="center" shrinkToFit="1"/>
      <protection locked="0"/>
    </xf>
    <xf numFmtId="0" fontId="5" fillId="15" borderId="43" xfId="0" applyFont="1" applyFill="1" applyBorder="1" applyAlignment="1" applyProtection="1">
      <alignment vertical="center" shrinkToFit="1"/>
      <protection locked="0"/>
    </xf>
    <xf numFmtId="0" fontId="5" fillId="15" borderId="44" xfId="0" applyFont="1" applyFill="1" applyBorder="1" applyAlignment="1" applyProtection="1">
      <alignment vertical="center" shrinkToFit="1"/>
      <protection locked="0"/>
    </xf>
    <xf numFmtId="0" fontId="5" fillId="15" borderId="46" xfId="0" applyFont="1" applyFill="1" applyBorder="1" applyAlignment="1" applyProtection="1">
      <alignment vertical="center" wrapText="1"/>
      <protection locked="0"/>
    </xf>
    <xf numFmtId="0" fontId="5" fillId="15" borderId="43" xfId="0" applyFont="1" applyFill="1" applyBorder="1" applyAlignment="1" applyProtection="1">
      <alignment vertical="center" wrapText="1"/>
      <protection locked="0"/>
    </xf>
    <xf numFmtId="0" fontId="5" fillId="15" borderId="44" xfId="0" applyFont="1" applyFill="1" applyBorder="1" applyAlignment="1" applyProtection="1">
      <alignment vertical="center" wrapText="1"/>
      <protection locked="0"/>
    </xf>
    <xf numFmtId="185" fontId="5" fillId="15" borderId="46" xfId="0" applyNumberFormat="1" applyFont="1" applyFill="1" applyBorder="1" applyAlignment="1" applyProtection="1">
      <alignment horizontal="center" vertical="center" wrapText="1"/>
      <protection locked="0"/>
    </xf>
    <xf numFmtId="185" fontId="5" fillId="15" borderId="44" xfId="0" applyNumberFormat="1"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184" fontId="2" fillId="5" borderId="46" xfId="0" applyNumberFormat="1" applyFont="1" applyFill="1" applyBorder="1" applyAlignment="1" applyProtection="1">
      <alignment horizontal="center" vertical="center" wrapText="1"/>
      <protection locked="0"/>
    </xf>
    <xf numFmtId="184" fontId="2" fillId="5" borderId="44" xfId="0" applyNumberFormat="1" applyFont="1" applyFill="1" applyBorder="1" applyAlignment="1" applyProtection="1">
      <alignment horizontal="center" vertical="center" wrapText="1"/>
      <protection locked="0"/>
    </xf>
    <xf numFmtId="49" fontId="5" fillId="5" borderId="46" xfId="0" applyNumberFormat="1" applyFont="1" applyFill="1" applyBorder="1" applyAlignment="1" applyProtection="1">
      <alignment horizontal="right" vertical="center" wrapText="1"/>
      <protection locked="0"/>
    </xf>
    <xf numFmtId="49" fontId="5" fillId="5" borderId="43" xfId="0" applyNumberFormat="1" applyFont="1" applyFill="1" applyBorder="1" applyAlignment="1" applyProtection="1">
      <alignment horizontal="right" vertical="center" wrapText="1"/>
      <protection locked="0"/>
    </xf>
    <xf numFmtId="49" fontId="5" fillId="5" borderId="44" xfId="0" applyNumberFormat="1" applyFont="1" applyFill="1" applyBorder="1" applyAlignment="1" applyProtection="1">
      <alignment horizontal="right" vertical="center" wrapText="1"/>
      <protection locked="0"/>
    </xf>
    <xf numFmtId="49" fontId="5" fillId="5" borderId="46" xfId="0" applyNumberFormat="1" applyFont="1" applyFill="1" applyBorder="1" applyAlignment="1" applyProtection="1">
      <alignment horizontal="left" vertical="center" wrapText="1"/>
      <protection locked="0"/>
    </xf>
    <xf numFmtId="49" fontId="5" fillId="5" borderId="43" xfId="0" applyNumberFormat="1" applyFont="1" applyFill="1" applyBorder="1" applyAlignment="1" applyProtection="1">
      <alignment horizontal="left" vertical="center" wrapText="1"/>
      <protection locked="0"/>
    </xf>
    <xf numFmtId="49" fontId="5" fillId="5" borderId="44"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center" vertical="center"/>
    </xf>
    <xf numFmtId="0" fontId="57" fillId="14" borderId="46" xfId="0" applyFont="1" applyFill="1" applyBorder="1" applyAlignment="1" applyProtection="1">
      <alignment horizontal="center" vertical="center" shrinkToFit="1"/>
      <protection locked="0"/>
    </xf>
    <xf numFmtId="0" fontId="57" fillId="14" borderId="43" xfId="0" applyFont="1" applyFill="1" applyBorder="1" applyAlignment="1" applyProtection="1">
      <alignment horizontal="center" vertical="center" shrinkToFit="1"/>
      <protection locked="0"/>
    </xf>
    <xf numFmtId="0" fontId="57" fillId="14" borderId="44" xfId="0" applyFont="1" applyFill="1" applyBorder="1" applyAlignment="1" applyProtection="1">
      <alignment horizontal="center" vertical="center" shrinkToFit="1"/>
      <protection locked="0"/>
    </xf>
    <xf numFmtId="0" fontId="57" fillId="14" borderId="46" xfId="0" applyFont="1" applyFill="1" applyBorder="1" applyAlignment="1" applyProtection="1">
      <alignment horizontal="left" vertical="center" wrapText="1"/>
      <protection locked="0"/>
    </xf>
    <xf numFmtId="0" fontId="57" fillId="14" borderId="43" xfId="0" applyFont="1" applyFill="1" applyBorder="1" applyAlignment="1" applyProtection="1">
      <alignment horizontal="left" vertical="center" wrapText="1"/>
      <protection locked="0"/>
    </xf>
    <xf numFmtId="0" fontId="57" fillId="14" borderId="44" xfId="0" applyFont="1" applyFill="1" applyBorder="1" applyAlignment="1" applyProtection="1">
      <alignment horizontal="left" vertical="center" wrapText="1"/>
      <protection locked="0"/>
    </xf>
    <xf numFmtId="0" fontId="57" fillId="14" borderId="46" xfId="0" applyFont="1" applyFill="1" applyBorder="1" applyAlignment="1" applyProtection="1">
      <alignment vertical="center" wrapText="1"/>
      <protection locked="0"/>
    </xf>
    <xf numFmtId="0" fontId="57" fillId="14" borderId="43" xfId="0" applyFont="1" applyFill="1" applyBorder="1" applyAlignment="1" applyProtection="1">
      <alignment vertical="center" wrapText="1"/>
      <protection locked="0"/>
    </xf>
    <xf numFmtId="0" fontId="57" fillId="14" borderId="44" xfId="0" applyFont="1" applyFill="1" applyBorder="1" applyAlignment="1" applyProtection="1">
      <alignment vertical="center" wrapText="1"/>
      <protection locked="0"/>
    </xf>
    <xf numFmtId="0" fontId="57" fillId="14" borderId="42" xfId="0" applyFont="1" applyFill="1" applyBorder="1" applyAlignment="1" applyProtection="1">
      <alignment horizontal="center" vertical="center"/>
      <protection locked="0"/>
    </xf>
    <xf numFmtId="0" fontId="57" fillId="14" borderId="43" xfId="0" applyFont="1" applyFill="1" applyBorder="1" applyAlignment="1" applyProtection="1">
      <alignment horizontal="center" vertical="center"/>
      <protection locked="0"/>
    </xf>
    <xf numFmtId="0" fontId="57" fillId="14" borderId="44" xfId="0" applyFont="1" applyFill="1" applyBorder="1" applyAlignment="1" applyProtection="1">
      <alignment horizontal="center" vertical="center"/>
      <protection locked="0"/>
    </xf>
    <xf numFmtId="0" fontId="57" fillId="14" borderId="46" xfId="0"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wrapText="1"/>
      <protection locked="0"/>
    </xf>
    <xf numFmtId="49" fontId="5" fillId="5" borderId="43" xfId="0" applyNumberFormat="1" applyFont="1" applyFill="1" applyBorder="1" applyAlignment="1" applyProtection="1">
      <alignment horizontal="center" vertical="center" wrapText="1"/>
      <protection locked="0"/>
    </xf>
    <xf numFmtId="49" fontId="5" fillId="5" borderId="44" xfId="0" applyNumberFormat="1" applyFont="1" applyFill="1" applyBorder="1" applyAlignment="1" applyProtection="1">
      <alignment horizontal="center" vertical="center" wrapText="1"/>
      <protection locked="0"/>
    </xf>
    <xf numFmtId="0" fontId="5" fillId="5" borderId="46" xfId="0" quotePrefix="1" applyFont="1" applyFill="1" applyBorder="1" applyAlignment="1" applyProtection="1">
      <alignment horizontal="left" vertical="center" wrapText="1"/>
      <protection locked="0"/>
    </xf>
    <xf numFmtId="0" fontId="2" fillId="3" borderId="61" xfId="0" applyFont="1" applyFill="1" applyBorder="1" applyAlignment="1" applyProtection="1">
      <alignment horizontal="justify" vertical="center" wrapText="1"/>
    </xf>
    <xf numFmtId="0" fontId="2" fillId="3" borderId="62" xfId="0" applyFont="1" applyFill="1" applyBorder="1" applyAlignment="1" applyProtection="1">
      <alignment horizontal="justify" vertical="center" wrapText="1"/>
    </xf>
    <xf numFmtId="0" fontId="2" fillId="3" borderId="63" xfId="0" applyFont="1" applyFill="1" applyBorder="1" applyAlignment="1" applyProtection="1">
      <alignment horizontal="justify" vertical="center" wrapText="1"/>
    </xf>
    <xf numFmtId="0" fontId="2" fillId="3" borderId="64" xfId="0" applyFont="1" applyFill="1" applyBorder="1" applyAlignment="1" applyProtection="1">
      <alignment horizontal="justify" vertical="center" wrapText="1"/>
    </xf>
    <xf numFmtId="0" fontId="9" fillId="3" borderId="46" xfId="0" applyFont="1" applyFill="1" applyBorder="1" applyAlignment="1" applyProtection="1">
      <alignment horizontal="center" vertical="center" wrapText="1"/>
    </xf>
    <xf numFmtId="0" fontId="13" fillId="0" borderId="43" xfId="0" applyFont="1" applyBorder="1" applyAlignment="1" applyProtection="1">
      <alignment horizontal="center" vertical="center"/>
    </xf>
    <xf numFmtId="0" fontId="13" fillId="0" borderId="44" xfId="0" applyFont="1" applyBorder="1" applyAlignment="1" applyProtection="1">
      <alignment horizontal="center" vertical="center"/>
    </xf>
    <xf numFmtId="0" fontId="45" fillId="3" borderId="55" xfId="0" applyFont="1" applyFill="1" applyBorder="1" applyAlignment="1" applyProtection="1">
      <alignment horizontal="center" vertical="center" wrapText="1"/>
    </xf>
    <xf numFmtId="0" fontId="45" fillId="3" borderId="53" xfId="0" applyFont="1" applyFill="1" applyBorder="1" applyAlignment="1" applyProtection="1">
      <alignment horizontal="center" vertical="center" wrapText="1"/>
    </xf>
    <xf numFmtId="0" fontId="45" fillId="3" borderId="56" xfId="0" applyFont="1" applyFill="1" applyBorder="1" applyAlignment="1" applyProtection="1">
      <alignment horizontal="center" vertical="center" wrapText="1"/>
    </xf>
    <xf numFmtId="0" fontId="45" fillId="3" borderId="65" xfId="0" applyFont="1" applyFill="1" applyBorder="1" applyAlignment="1" applyProtection="1">
      <alignment horizontal="center" vertical="center" wrapText="1"/>
    </xf>
    <xf numFmtId="0" fontId="45" fillId="3" borderId="66" xfId="0" applyFont="1" applyFill="1" applyBorder="1" applyAlignment="1" applyProtection="1">
      <alignment horizontal="center" vertical="center" wrapText="1"/>
    </xf>
    <xf numFmtId="0" fontId="45" fillId="3" borderId="67"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shrinkToFit="1"/>
    </xf>
    <xf numFmtId="0" fontId="5" fillId="3" borderId="43" xfId="0" applyFont="1" applyFill="1" applyBorder="1" applyAlignment="1" applyProtection="1">
      <alignment horizontal="center" vertical="center" wrapText="1" shrinkToFit="1"/>
    </xf>
    <xf numFmtId="0" fontId="5" fillId="0" borderId="46"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6" borderId="46" xfId="0"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3" borderId="44" xfId="0" applyFont="1" applyFill="1" applyBorder="1" applyAlignment="1" applyProtection="1">
      <alignment horizontal="center" vertical="center"/>
    </xf>
    <xf numFmtId="0" fontId="0" fillId="3" borderId="68" xfId="0" applyFill="1" applyBorder="1" applyAlignment="1" applyProtection="1">
      <alignment vertical="center"/>
    </xf>
    <xf numFmtId="0" fontId="0" fillId="0" borderId="69" xfId="0" applyBorder="1" applyAlignment="1">
      <alignment vertical="center"/>
    </xf>
    <xf numFmtId="0" fontId="58" fillId="15" borderId="1" xfId="0" applyFont="1" applyFill="1" applyBorder="1" applyAlignment="1" applyProtection="1">
      <alignment vertical="center" wrapText="1"/>
      <protection locked="0"/>
    </xf>
    <xf numFmtId="14" fontId="4" fillId="5" borderId="4" xfId="0" applyNumberFormat="1" applyFont="1" applyFill="1" applyBorder="1" applyAlignment="1" applyProtection="1">
      <alignment horizontal="center" vertical="center" wrapText="1"/>
      <protection locked="0"/>
    </xf>
    <xf numFmtId="14" fontId="4" fillId="5" borderId="28" xfId="0" applyNumberFormat="1" applyFont="1" applyFill="1" applyBorder="1" applyAlignment="1" applyProtection="1">
      <alignment horizontal="center" vertical="center" wrapText="1"/>
      <protection locked="0"/>
    </xf>
    <xf numFmtId="176" fontId="34" fillId="0" borderId="4" xfId="0" applyNumberFormat="1" applyFont="1" applyFill="1" applyBorder="1" applyAlignment="1" applyProtection="1">
      <alignment horizontal="center" vertical="center" wrapText="1"/>
    </xf>
    <xf numFmtId="176" fontId="32" fillId="0" borderId="28" xfId="0" applyNumberFormat="1" applyFont="1" applyFill="1" applyBorder="1" applyAlignment="1" applyProtection="1">
      <alignment horizontal="center" vertical="center" wrapText="1"/>
    </xf>
    <xf numFmtId="0" fontId="33" fillId="13" borderId="4" xfId="0" applyNumberFormat="1" applyFont="1" applyFill="1" applyBorder="1" applyAlignment="1" applyProtection="1">
      <alignment horizontal="center" vertical="center" wrapText="1"/>
    </xf>
    <xf numFmtId="0" fontId="33" fillId="13" borderId="28" xfId="0" applyNumberFormat="1" applyFont="1" applyFill="1" applyBorder="1" applyAlignment="1" applyProtection="1">
      <alignment horizontal="center" vertical="center" wrapText="1"/>
    </xf>
    <xf numFmtId="0" fontId="14" fillId="6" borderId="70" xfId="0" applyFont="1" applyFill="1" applyBorder="1" applyAlignment="1" applyProtection="1">
      <alignment horizontal="center" vertical="center" wrapText="1"/>
      <protection locked="0"/>
    </xf>
    <xf numFmtId="0" fontId="14" fillId="6" borderId="71" xfId="0" applyFont="1" applyFill="1" applyBorder="1" applyAlignment="1" applyProtection="1">
      <alignment horizontal="center" vertical="center" wrapText="1"/>
      <protection locked="0"/>
    </xf>
    <xf numFmtId="0" fontId="14" fillId="6" borderId="72" xfId="0" applyFont="1" applyFill="1" applyBorder="1" applyAlignment="1" applyProtection="1">
      <alignment horizontal="center" vertical="center" wrapText="1"/>
      <protection locked="0"/>
    </xf>
    <xf numFmtId="0" fontId="14" fillId="6" borderId="73" xfId="0" applyFont="1" applyFill="1" applyBorder="1" applyAlignment="1" applyProtection="1">
      <alignment horizontal="center" vertical="center" wrapText="1"/>
      <protection locked="0"/>
    </xf>
    <xf numFmtId="0" fontId="33" fillId="4" borderId="4" xfId="0" applyNumberFormat="1" applyFont="1" applyFill="1" applyBorder="1" applyAlignment="1" applyProtection="1">
      <alignment horizontal="center" vertical="center" wrapText="1"/>
    </xf>
    <xf numFmtId="0" fontId="33" fillId="4" borderId="28" xfId="0" applyNumberFormat="1" applyFont="1" applyFill="1" applyBorder="1" applyAlignment="1" applyProtection="1">
      <alignment horizontal="center" vertical="center" wrapText="1"/>
    </xf>
    <xf numFmtId="0" fontId="16" fillId="3" borderId="11" xfId="0" applyFont="1" applyFill="1" applyBorder="1" applyAlignment="1" applyProtection="1"/>
    <xf numFmtId="0" fontId="42" fillId="3" borderId="11" xfId="0" applyFont="1" applyFill="1" applyBorder="1" applyAlignment="1" applyProtection="1">
      <alignment vertical="center"/>
    </xf>
    <xf numFmtId="0" fontId="50" fillId="3" borderId="0" xfId="0" applyFont="1" applyFill="1" applyBorder="1" applyAlignment="1" applyProtection="1"/>
    <xf numFmtId="0" fontId="42" fillId="3" borderId="0" xfId="0" applyFont="1" applyFill="1" applyAlignment="1" applyProtection="1">
      <alignment vertical="center"/>
    </xf>
    <xf numFmtId="0" fontId="16" fillId="3" borderId="0" xfId="0" applyFont="1" applyFill="1" applyBorder="1" applyAlignment="1" applyProtection="1"/>
    <xf numFmtId="0" fontId="14" fillId="4" borderId="4"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13" borderId="12"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2" fillId="13" borderId="25"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14" fontId="4" fillId="4" borderId="4" xfId="0" applyNumberFormat="1"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59" fillId="0" borderId="1" xfId="0" quotePrefix="1" applyFont="1" applyFill="1" applyBorder="1" applyAlignment="1" applyProtection="1">
      <alignment horizontal="center" vertical="center" wrapText="1"/>
    </xf>
    <xf numFmtId="0" fontId="59" fillId="0" borderId="1" xfId="0" applyFont="1" applyFill="1" applyBorder="1" applyAlignment="1" applyProtection="1">
      <alignment horizontal="center" vertical="center" wrapText="1"/>
    </xf>
    <xf numFmtId="0" fontId="57" fillId="13" borderId="27" xfId="0" quotePrefix="1" applyFont="1" applyFill="1" applyBorder="1" applyAlignment="1" applyProtection="1">
      <alignment horizontal="center" vertical="center" shrinkToFit="1"/>
    </xf>
    <xf numFmtId="0" fontId="57" fillId="13" borderId="25" xfId="0" applyFont="1" applyFill="1" applyBorder="1" applyAlignment="1" applyProtection="1">
      <alignment horizontal="center" vertical="center" shrinkToFit="1"/>
    </xf>
    <xf numFmtId="0" fontId="57" fillId="13" borderId="12" xfId="0" applyFont="1" applyFill="1" applyBorder="1" applyAlignment="1" applyProtection="1">
      <alignment horizontal="center" vertical="center" shrinkToFit="1"/>
    </xf>
    <xf numFmtId="0" fontId="3" fillId="3" borderId="4"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14" fillId="16" borderId="2" xfId="0" applyFont="1" applyFill="1" applyBorder="1" applyAlignment="1" applyProtection="1">
      <alignment horizontal="center" vertical="center" wrapText="1"/>
      <protection locked="0"/>
    </xf>
    <xf numFmtId="0" fontId="0" fillId="16" borderId="38" xfId="0" applyFill="1" applyBorder="1" applyAlignment="1" applyProtection="1">
      <alignment horizontal="center" vertical="center" wrapText="1"/>
      <protection locked="0"/>
    </xf>
    <xf numFmtId="0" fontId="14" fillId="16" borderId="21" xfId="0" applyFont="1" applyFill="1" applyBorder="1" applyAlignment="1" applyProtection="1">
      <alignment horizontal="center" vertical="center" wrapText="1"/>
      <protection locked="0"/>
    </xf>
    <xf numFmtId="0" fontId="0" fillId="16" borderId="37" xfId="0" applyFill="1" applyBorder="1" applyAlignment="1" applyProtection="1">
      <alignment horizontal="center" vertical="center" wrapText="1"/>
      <protection locked="0"/>
    </xf>
    <xf numFmtId="0" fontId="19" fillId="3" borderId="0" xfId="0" applyFont="1" applyFill="1" applyAlignment="1" applyProtection="1">
      <alignment horizontal="center" vertical="center"/>
    </xf>
    <xf numFmtId="0" fontId="5" fillId="0" borderId="74" xfId="0" applyFont="1" applyFill="1" applyBorder="1" applyAlignment="1" applyProtection="1">
      <alignment horizontal="center" vertical="center" wrapText="1"/>
    </xf>
    <xf numFmtId="0" fontId="5" fillId="0" borderId="75"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7" fillId="13" borderId="25" xfId="0" quotePrefix="1" applyFont="1" applyFill="1" applyBorder="1" applyAlignment="1" applyProtection="1">
      <alignment horizontal="center" vertical="center" wrapText="1"/>
    </xf>
    <xf numFmtId="0" fontId="57" fillId="13" borderId="25" xfId="0" applyFont="1" applyFill="1" applyBorder="1" applyAlignment="1" applyProtection="1">
      <alignment horizontal="center" vertical="center" wrapText="1"/>
    </xf>
    <xf numFmtId="0" fontId="57" fillId="13" borderId="12" xfId="0" applyFont="1" applyFill="1" applyBorder="1" applyAlignment="1" applyProtection="1">
      <alignment horizontal="center" vertical="center" wrapText="1"/>
    </xf>
    <xf numFmtId="176" fontId="34" fillId="4" borderId="4" xfId="0" applyNumberFormat="1" applyFont="1" applyFill="1" applyBorder="1" applyAlignment="1" applyProtection="1">
      <alignment horizontal="center" vertical="center" wrapText="1"/>
    </xf>
    <xf numFmtId="176" fontId="32" fillId="4" borderId="28" xfId="0"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4" borderId="72" xfId="0" applyFont="1" applyFill="1" applyBorder="1" applyAlignment="1" applyProtection="1">
      <alignment horizontal="center" vertical="center" wrapText="1"/>
    </xf>
    <xf numFmtId="0" fontId="5" fillId="4" borderId="73"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14" fillId="13" borderId="0" xfId="0" quotePrefix="1" applyNumberFormat="1" applyFont="1" applyFill="1" applyAlignment="1" applyProtection="1">
      <alignment horizontal="center" vertical="center" shrinkToFit="1"/>
    </xf>
    <xf numFmtId="0" fontId="4" fillId="13" borderId="0" xfId="0" applyNumberFormat="1" applyFont="1" applyFill="1" applyAlignment="1" applyProtection="1">
      <alignment horizontal="center" vertical="center" shrinkToFit="1"/>
    </xf>
    <xf numFmtId="0" fontId="12" fillId="3" borderId="0" xfId="0" applyFont="1" applyFill="1" applyBorder="1" applyAlignment="1" applyProtection="1">
      <alignment horizontal="distributed" wrapText="1"/>
    </xf>
    <xf numFmtId="0" fontId="0" fillId="3" borderId="0" xfId="0" applyFill="1" applyAlignment="1" applyProtection="1">
      <alignment horizontal="distributed" vertical="center"/>
    </xf>
    <xf numFmtId="0" fontId="12" fillId="3" borderId="11" xfId="0" applyFont="1" applyFill="1" applyBorder="1" applyAlignment="1" applyProtection="1">
      <alignment horizontal="distributed" wrapText="1"/>
    </xf>
    <xf numFmtId="0" fontId="0" fillId="3" borderId="11" xfId="0" applyFill="1" applyBorder="1" applyAlignment="1" applyProtection="1">
      <alignment horizontal="distributed" vertical="center"/>
    </xf>
    <xf numFmtId="0" fontId="14" fillId="12" borderId="2" xfId="0" applyFont="1" applyFill="1" applyBorder="1" applyAlignment="1" applyProtection="1">
      <alignment horizontal="center" vertical="center" wrapText="1"/>
    </xf>
    <xf numFmtId="0" fontId="0" fillId="12" borderId="38" xfId="0" applyFill="1" applyBorder="1" applyAlignment="1" applyProtection="1">
      <alignment horizontal="center" vertical="center" wrapText="1"/>
    </xf>
    <xf numFmtId="0" fontId="14" fillId="12" borderId="21" xfId="0" applyFont="1" applyFill="1" applyBorder="1" applyAlignment="1" applyProtection="1">
      <alignment horizontal="center" vertical="center" wrapText="1"/>
    </xf>
    <xf numFmtId="0" fontId="0" fillId="12" borderId="37" xfId="0" applyFill="1" applyBorder="1" applyAlignment="1" applyProtection="1">
      <alignment horizontal="center" vertical="center" wrapText="1"/>
    </xf>
    <xf numFmtId="0" fontId="54" fillId="13" borderId="21" xfId="0" applyFont="1" applyFill="1" applyBorder="1" applyAlignment="1" applyProtection="1">
      <alignment horizontal="center" vertical="center"/>
    </xf>
    <xf numFmtId="0" fontId="60" fillId="13" borderId="37" xfId="0" applyFont="1" applyFill="1" applyBorder="1" applyAlignment="1">
      <alignment horizontal="center" vertical="center"/>
    </xf>
    <xf numFmtId="0" fontId="11" fillId="3" borderId="4" xfId="0" applyFont="1" applyFill="1" applyBorder="1" applyAlignment="1" applyProtection="1">
      <alignment horizontal="center" vertical="center"/>
    </xf>
    <xf numFmtId="0" fontId="11" fillId="0" borderId="28" xfId="0" applyFont="1" applyBorder="1" applyAlignment="1">
      <alignment vertical="center"/>
    </xf>
    <xf numFmtId="0" fontId="58" fillId="12" borderId="1" xfId="0" applyFont="1" applyFill="1" applyBorder="1" applyAlignment="1" applyProtection="1">
      <alignment vertical="center" wrapText="1"/>
    </xf>
    <xf numFmtId="0" fontId="58" fillId="12" borderId="1" xfId="0" applyFont="1" applyFill="1" applyBorder="1" applyAlignment="1">
      <alignment vertical="center"/>
    </xf>
    <xf numFmtId="0" fontId="58" fillId="15" borderId="4" xfId="0" applyFont="1" applyFill="1" applyBorder="1" applyAlignment="1" applyProtection="1">
      <alignment vertical="center" wrapText="1"/>
      <protection locked="0"/>
    </xf>
    <xf numFmtId="0" fontId="58" fillId="15" borderId="28" xfId="0" applyFont="1" applyFill="1" applyBorder="1" applyAlignment="1" applyProtection="1">
      <alignment vertical="center" wrapText="1"/>
      <protection locked="0"/>
    </xf>
    <xf numFmtId="0" fontId="28" fillId="4" borderId="39" xfId="0" applyFont="1" applyFill="1" applyBorder="1" applyAlignment="1" applyProtection="1">
      <alignment horizontal="center" vertical="center"/>
    </xf>
    <xf numFmtId="0" fontId="5" fillId="13" borderId="27" xfId="0" quotePrefix="1" applyFont="1" applyFill="1" applyBorder="1" applyAlignment="1" applyProtection="1">
      <alignment horizontal="center" vertical="center" shrinkToFit="1"/>
    </xf>
    <xf numFmtId="0" fontId="5" fillId="13" borderId="25" xfId="0" applyFont="1" applyFill="1" applyBorder="1" applyAlignment="1" applyProtection="1">
      <alignment horizontal="center" vertical="center" shrinkToFit="1"/>
    </xf>
    <xf numFmtId="0" fontId="5" fillId="13" borderId="12" xfId="0" applyFont="1" applyFill="1" applyBorder="1" applyAlignment="1" applyProtection="1">
      <alignment horizontal="center" vertical="center" shrinkToFit="1"/>
    </xf>
    <xf numFmtId="0" fontId="21" fillId="3" borderId="7"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21" fillId="3" borderId="0" xfId="0" applyFont="1" applyFill="1" applyAlignment="1" applyProtection="1">
      <alignment horizontal="left" vertical="center" wrapText="1"/>
    </xf>
    <xf numFmtId="0" fontId="43" fillId="13" borderId="76" xfId="0" applyNumberFormat="1" applyFont="1" applyFill="1" applyBorder="1" applyAlignment="1" applyProtection="1">
      <alignment horizontal="center" vertical="center" wrapText="1"/>
    </xf>
    <xf numFmtId="0" fontId="43" fillId="13" borderId="33" xfId="0" applyNumberFormat="1" applyFont="1" applyFill="1" applyBorder="1" applyAlignment="1" applyProtection="1">
      <alignment horizontal="center" vertical="center" wrapText="1"/>
    </xf>
    <xf numFmtId="176" fontId="22" fillId="0" borderId="38" xfId="0" applyNumberFormat="1" applyFont="1" applyFill="1" applyBorder="1" applyAlignment="1" applyProtection="1">
      <alignment horizontal="center" vertical="center" wrapText="1"/>
    </xf>
    <xf numFmtId="176" fontId="22" fillId="0" borderId="37" xfId="0" applyNumberFormat="1" applyFont="1" applyFill="1" applyBorder="1" applyAlignment="1" applyProtection="1">
      <alignment horizontal="center" vertical="center"/>
    </xf>
    <xf numFmtId="0" fontId="22" fillId="16" borderId="2" xfId="0" applyFont="1" applyFill="1" applyBorder="1" applyAlignment="1" applyProtection="1">
      <alignment horizontal="center" vertical="center" wrapText="1"/>
      <protection locked="0"/>
    </xf>
    <xf numFmtId="0" fontId="22" fillId="16" borderId="38" xfId="0" applyFont="1" applyFill="1" applyBorder="1" applyAlignment="1" applyProtection="1">
      <alignment horizontal="center" vertical="center" wrapText="1"/>
      <protection locked="0"/>
    </xf>
    <xf numFmtId="0" fontId="22" fillId="16" borderId="21" xfId="0" applyFont="1" applyFill="1" applyBorder="1" applyAlignment="1" applyProtection="1">
      <alignment horizontal="center" vertical="center" wrapText="1"/>
      <protection locked="0"/>
    </xf>
    <xf numFmtId="0" fontId="22" fillId="16" borderId="37" xfId="0" applyFont="1" applyFill="1" applyBorder="1" applyAlignment="1" applyProtection="1">
      <alignment horizontal="center" vertical="center" wrapText="1"/>
      <protection locked="0"/>
    </xf>
    <xf numFmtId="0" fontId="43" fillId="13" borderId="2" xfId="0" applyNumberFormat="1" applyFont="1" applyFill="1" applyBorder="1" applyAlignment="1" applyProtection="1">
      <alignment horizontal="center" vertical="center" wrapText="1"/>
    </xf>
    <xf numFmtId="0" fontId="43" fillId="13" borderId="21" xfId="0" applyNumberFormat="1"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80" xfId="0" applyFont="1" applyFill="1" applyBorder="1" applyAlignment="1" applyProtection="1">
      <alignment horizontal="center" vertical="center" wrapText="1"/>
    </xf>
    <xf numFmtId="0" fontId="22" fillId="12" borderId="2" xfId="0" applyFont="1" applyFill="1" applyBorder="1" applyAlignment="1" applyProtection="1">
      <alignment horizontal="center" vertical="center" wrapText="1"/>
    </xf>
    <xf numFmtId="0" fontId="22" fillId="12" borderId="38" xfId="0" applyFont="1" applyFill="1" applyBorder="1" applyAlignment="1" applyProtection="1">
      <alignment horizontal="center" vertical="center" wrapText="1"/>
    </xf>
    <xf numFmtId="0" fontId="22" fillId="12" borderId="21" xfId="0" applyFont="1" applyFill="1" applyBorder="1" applyAlignment="1" applyProtection="1">
      <alignment horizontal="center" vertical="center" wrapText="1"/>
    </xf>
    <xf numFmtId="0" fontId="22" fillId="12" borderId="37" xfId="0" applyFont="1" applyFill="1" applyBorder="1" applyAlignment="1" applyProtection="1">
      <alignment horizontal="center" vertical="center" wrapText="1"/>
    </xf>
    <xf numFmtId="49" fontId="44" fillId="3" borderId="1" xfId="0" applyNumberFormat="1"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4" fontId="16" fillId="5" borderId="4" xfId="0" applyNumberFormat="1" applyFont="1" applyFill="1" applyBorder="1" applyAlignment="1" applyProtection="1">
      <alignment horizontal="center" vertical="center"/>
      <protection locked="0"/>
    </xf>
    <xf numFmtId="14" fontId="16" fillId="5" borderId="28" xfId="0" applyNumberFormat="1" applyFont="1" applyFill="1" applyBorder="1" applyAlignment="1" applyProtection="1">
      <alignment horizontal="center" vertical="center"/>
      <protection locked="0"/>
    </xf>
    <xf numFmtId="0" fontId="9" fillId="6" borderId="78" xfId="0" applyFont="1" applyFill="1" applyBorder="1" applyAlignment="1" applyProtection="1">
      <alignment horizontal="center" vertical="center" wrapText="1"/>
      <protection locked="0"/>
    </xf>
    <xf numFmtId="0" fontId="9" fillId="6" borderId="79"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21"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7" fillId="13" borderId="13" xfId="0" applyFont="1" applyFill="1" applyBorder="1" applyAlignment="1" applyProtection="1">
      <alignment horizontal="center" vertical="center" wrapText="1"/>
    </xf>
    <xf numFmtId="0" fontId="7" fillId="13" borderId="77"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wrapText="1"/>
    </xf>
    <xf numFmtId="0" fontId="24" fillId="4" borderId="4" xfId="0" applyFont="1" applyFill="1" applyBorder="1" applyAlignment="1" applyProtection="1">
      <alignment horizontal="center" vertical="center" wrapText="1"/>
    </xf>
    <xf numFmtId="0" fontId="24" fillId="4" borderId="28"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14" fontId="41" fillId="4" borderId="4" xfId="0" applyNumberFormat="1" applyFont="1" applyFill="1" applyBorder="1" applyAlignment="1" applyProtection="1">
      <alignment horizontal="center" vertical="center"/>
    </xf>
    <xf numFmtId="14" fontId="41" fillId="4" borderId="28" xfId="0" applyNumberFormat="1" applyFont="1" applyFill="1" applyBorder="1" applyAlignment="1" applyProtection="1">
      <alignment horizontal="center" vertical="center"/>
    </xf>
    <xf numFmtId="0" fontId="9" fillId="4" borderId="78" xfId="0" applyFont="1" applyFill="1" applyBorder="1" applyAlignment="1" applyProtection="1">
      <alignment horizontal="center" vertical="center" wrapText="1"/>
    </xf>
    <xf numFmtId="0" fontId="9" fillId="4" borderId="79" xfId="0" applyFont="1" applyFill="1" applyBorder="1" applyAlignment="1" applyProtection="1">
      <alignment horizontal="center" vertical="center" wrapText="1"/>
    </xf>
    <xf numFmtId="176" fontId="22" fillId="4" borderId="38" xfId="0" applyNumberFormat="1" applyFont="1" applyFill="1" applyBorder="1" applyAlignment="1" applyProtection="1">
      <alignment horizontal="center" vertical="center" wrapText="1"/>
    </xf>
    <xf numFmtId="176" fontId="22" fillId="4" borderId="37" xfId="0" applyNumberFormat="1" applyFont="1" applyFill="1" applyBorder="1" applyAlignment="1" applyProtection="1">
      <alignment horizontal="center" vertical="center"/>
    </xf>
    <xf numFmtId="176" fontId="22" fillId="0" borderId="83" xfId="0" applyNumberFormat="1" applyFont="1" applyFill="1" applyBorder="1" applyAlignment="1" applyProtection="1">
      <alignment horizontal="center" vertical="center" wrapText="1"/>
    </xf>
    <xf numFmtId="176" fontId="22" fillId="0" borderId="84"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wrapText="1"/>
    </xf>
    <xf numFmtId="180" fontId="5" fillId="3" borderId="31" xfId="0" applyNumberFormat="1" applyFont="1" applyFill="1" applyBorder="1" applyAlignment="1" applyProtection="1">
      <alignment horizontal="center" vertical="center" wrapText="1"/>
    </xf>
    <xf numFmtId="180" fontId="5" fillId="3" borderId="85" xfId="0" applyNumberFormat="1" applyFont="1" applyFill="1" applyBorder="1" applyAlignment="1" applyProtection="1">
      <alignment horizontal="center" vertical="center" wrapText="1"/>
    </xf>
    <xf numFmtId="180" fontId="5" fillId="3" borderId="29" xfId="0" applyNumberFormat="1" applyFont="1" applyFill="1" applyBorder="1" applyAlignment="1" applyProtection="1">
      <alignment horizontal="center" vertical="center" wrapText="1"/>
    </xf>
    <xf numFmtId="180" fontId="5" fillId="3" borderId="86" xfId="0" applyNumberFormat="1" applyFont="1" applyFill="1" applyBorder="1" applyAlignment="1" applyProtection="1">
      <alignment horizontal="center" vertical="center" wrapText="1"/>
    </xf>
    <xf numFmtId="49" fontId="23" fillId="4" borderId="1" xfId="0" applyNumberFormat="1" applyFont="1" applyFill="1" applyBorder="1" applyAlignment="1" applyProtection="1">
      <alignment horizontal="center" vertical="center" wrapText="1"/>
    </xf>
    <xf numFmtId="0" fontId="22" fillId="4" borderId="1" xfId="0" applyNumberFormat="1" applyFont="1" applyFill="1" applyBorder="1" applyAlignment="1" applyProtection="1">
      <alignment horizontal="center" vertical="center" wrapText="1"/>
    </xf>
    <xf numFmtId="0" fontId="4" fillId="13" borderId="27" xfId="0" quotePrefix="1" applyFont="1" applyFill="1" applyBorder="1" applyAlignment="1" applyProtection="1">
      <alignment horizontal="center" vertical="center" wrapText="1"/>
    </xf>
    <xf numFmtId="0" fontId="4" fillId="13" borderId="25" xfId="0" applyFont="1" applyFill="1" applyBorder="1" applyAlignment="1" applyProtection="1">
      <alignment horizontal="center" vertical="center" wrapText="1"/>
    </xf>
    <xf numFmtId="0" fontId="10" fillId="3" borderId="0" xfId="0" applyFont="1" applyFill="1" applyAlignment="1" applyProtection="1">
      <alignment horizontal="right" vertical="center"/>
    </xf>
    <xf numFmtId="0" fontId="5" fillId="3" borderId="27"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7" fillId="13" borderId="13" xfId="0" applyFont="1" applyFill="1" applyBorder="1" applyAlignment="1" applyProtection="1">
      <alignment horizontal="center" vertical="center" wrapText="1" shrinkToFit="1"/>
    </xf>
    <xf numFmtId="0" fontId="7" fillId="13" borderId="77" xfId="0" applyFont="1" applyFill="1" applyBorder="1" applyAlignment="1" applyProtection="1">
      <alignment horizontal="center" vertical="center" shrinkToFit="1"/>
    </xf>
    <xf numFmtId="0" fontId="0" fillId="0" borderId="28" xfId="0" applyBorder="1" applyAlignment="1">
      <alignment vertical="center"/>
    </xf>
    <xf numFmtId="176" fontId="22" fillId="4" borderId="83" xfId="0" applyNumberFormat="1" applyFont="1" applyFill="1" applyBorder="1" applyAlignment="1" applyProtection="1">
      <alignment horizontal="center" vertical="center" wrapText="1"/>
    </xf>
    <xf numFmtId="176" fontId="22" fillId="4" borderId="84"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183" fontId="18" fillId="3" borderId="11" xfId="0" applyNumberFormat="1" applyFont="1" applyFill="1" applyBorder="1" applyAlignment="1" applyProtection="1">
      <alignment horizontal="center" vertical="center" shrinkToFit="1"/>
    </xf>
    <xf numFmtId="183" fontId="18" fillId="3" borderId="38" xfId="0" applyNumberFormat="1" applyFont="1" applyFill="1" applyBorder="1" applyAlignment="1" applyProtection="1">
      <alignment horizontal="center" vertical="center" shrinkToFit="1"/>
    </xf>
    <xf numFmtId="180" fontId="18" fillId="3" borderId="29" xfId="0" applyNumberFormat="1" applyFont="1" applyFill="1" applyBorder="1" applyAlignment="1" applyProtection="1">
      <alignment horizontal="center" vertical="center" shrinkToFit="1"/>
    </xf>
    <xf numFmtId="180" fontId="18" fillId="3" borderId="80" xfId="0" applyNumberFormat="1" applyFont="1" applyFill="1" applyBorder="1" applyAlignment="1" applyProtection="1">
      <alignment horizontal="center" vertical="center" shrinkToFit="1"/>
    </xf>
    <xf numFmtId="0" fontId="5" fillId="3" borderId="81" xfId="0" applyFont="1" applyFill="1" applyBorder="1" applyAlignment="1" applyProtection="1">
      <alignment horizontal="center" vertical="center" wrapText="1"/>
    </xf>
    <xf numFmtId="0" fontId="5" fillId="3" borderId="82"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43" fillId="12" borderId="76" xfId="0" applyNumberFormat="1" applyFont="1" applyFill="1" applyBorder="1" applyAlignment="1" applyProtection="1">
      <alignment horizontal="center" vertical="center" wrapText="1"/>
    </xf>
    <xf numFmtId="0" fontId="43" fillId="12" borderId="33" xfId="0" applyNumberFormat="1" applyFont="1" applyFill="1" applyBorder="1" applyAlignment="1" applyProtection="1">
      <alignment horizontal="center" vertical="center" wrapText="1"/>
    </xf>
    <xf numFmtId="0" fontId="43" fillId="12" borderId="2" xfId="0" applyNumberFormat="1" applyFont="1" applyFill="1" applyBorder="1" applyAlignment="1" applyProtection="1">
      <alignment horizontal="center" vertical="center" wrapText="1"/>
    </xf>
    <xf numFmtId="0" fontId="43" fillId="12" borderId="21" xfId="0" applyNumberFormat="1" applyFont="1" applyFill="1" applyBorder="1" applyAlignment="1" applyProtection="1">
      <alignment horizontal="center" vertical="center" wrapText="1"/>
    </xf>
    <xf numFmtId="177" fontId="11" fillId="0" borderId="0" xfId="0" applyNumberFormat="1" applyFont="1" applyFill="1" applyAlignment="1" applyProtection="1">
      <alignment horizontal="right" vertical="center"/>
      <protection locked="0"/>
    </xf>
    <xf numFmtId="177" fontId="11" fillId="13" borderId="0" xfId="0" quotePrefix="1" applyNumberFormat="1" applyFont="1" applyFill="1" applyBorder="1" applyAlignment="1" applyProtection="1">
      <alignment horizontal="center" vertical="center"/>
    </xf>
    <xf numFmtId="0" fontId="61" fillId="15" borderId="1" xfId="0" applyFont="1" applyFill="1" applyBorder="1" applyAlignment="1" applyProtection="1">
      <alignment vertical="center" wrapText="1"/>
      <protection locked="0"/>
    </xf>
    <xf numFmtId="0" fontId="61" fillId="12" borderId="1" xfId="0" applyFont="1" applyFill="1" applyBorder="1" applyAlignment="1" applyProtection="1">
      <alignment vertical="center" wrapText="1"/>
    </xf>
    <xf numFmtId="179" fontId="11" fillId="3" borderId="28" xfId="1" applyNumberFormat="1" applyFont="1" applyFill="1" applyBorder="1" applyAlignment="1">
      <alignment horizontal="left" vertical="center"/>
    </xf>
    <xf numFmtId="0" fontId="11" fillId="3" borderId="21" xfId="0" applyFont="1" applyFill="1" applyBorder="1" applyAlignment="1">
      <alignment horizontal="left" vertical="center"/>
    </xf>
    <xf numFmtId="0" fontId="11" fillId="3" borderId="4" xfId="0" applyFont="1" applyFill="1" applyBorder="1" applyAlignment="1">
      <alignment horizontal="left" vertical="center"/>
    </xf>
    <xf numFmtId="0" fontId="11" fillId="3" borderId="2"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28" xfId="0" applyFont="1" applyFill="1" applyBorder="1" applyAlignment="1">
      <alignment horizontal="center" vertical="center"/>
    </xf>
    <xf numFmtId="186" fontId="27" fillId="3" borderId="4" xfId="0" applyNumberFormat="1" applyFont="1" applyFill="1" applyBorder="1" applyAlignment="1">
      <alignment horizontal="right" vertical="center"/>
    </xf>
    <xf numFmtId="186" fontId="27" fillId="3" borderId="28" xfId="0" applyNumberFormat="1" applyFont="1" applyFill="1" applyBorder="1" applyAlignment="1">
      <alignment horizontal="right" vertical="center"/>
    </xf>
    <xf numFmtId="186" fontId="36" fillId="3" borderId="4" xfId="0" applyNumberFormat="1" applyFont="1" applyFill="1" applyBorder="1" applyAlignment="1">
      <alignment horizontal="right" vertical="center"/>
    </xf>
    <xf numFmtId="186" fontId="36" fillId="3" borderId="28" xfId="0" applyNumberFormat="1" applyFont="1" applyFill="1" applyBorder="1" applyAlignment="1">
      <alignment horizontal="right" vertical="center"/>
    </xf>
    <xf numFmtId="0" fontId="2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4" borderId="4" xfId="0" applyFont="1" applyFill="1" applyBorder="1" applyAlignment="1">
      <alignment horizontal="center" vertical="center" wrapText="1"/>
    </xf>
    <xf numFmtId="0" fontId="0" fillId="0" borderId="30" xfId="0" applyBorder="1" applyAlignment="1">
      <alignment horizontal="center" vertical="center"/>
    </xf>
    <xf numFmtId="0" fontId="0" fillId="0" borderId="28" xfId="0" applyBorder="1" applyAlignment="1">
      <alignment horizontal="center" vertical="center"/>
    </xf>
  </cellXfs>
  <cellStyles count="2">
    <cellStyle name="桁区切り" xfId="1" builtinId="6"/>
    <cellStyle name="標準" xfId="0" builtinId="0"/>
  </cellStyles>
  <dxfs count="118">
    <dxf>
      <fill>
        <patternFill>
          <bgColor indexed="10"/>
        </patternFill>
      </fill>
    </dxf>
    <dxf>
      <fill>
        <patternFill>
          <bgColor indexed="9"/>
        </patternFill>
      </fill>
    </dxf>
    <dxf>
      <fill>
        <patternFill>
          <bgColor indexed="10"/>
        </patternFill>
      </fill>
    </dxf>
    <dxf>
      <fill>
        <patternFill>
          <bgColor indexed="9"/>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438150</xdr:colOff>
      <xdr:row>1</xdr:row>
      <xdr:rowOff>9525</xdr:rowOff>
    </xdr:from>
    <xdr:to>
      <xdr:col>3</xdr:col>
      <xdr:colOff>276225</xdr:colOff>
      <xdr:row>1</xdr:row>
      <xdr:rowOff>409575</xdr:rowOff>
    </xdr:to>
    <xdr:pic>
      <xdr:nvPicPr>
        <xdr:cNvPr id="6609"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819275" y="419100"/>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438150</xdr:colOff>
      <xdr:row>0</xdr:row>
      <xdr:rowOff>371475</xdr:rowOff>
    </xdr:from>
    <xdr:to>
      <xdr:col>3</xdr:col>
      <xdr:colOff>276225</xdr:colOff>
      <xdr:row>1</xdr:row>
      <xdr:rowOff>409575</xdr:rowOff>
    </xdr:to>
    <xdr:pic>
      <xdr:nvPicPr>
        <xdr:cNvPr id="6610" name="図 3" descr="新ロ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19275" y="371475"/>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0</xdr:row>
      <xdr:rowOff>47625</xdr:rowOff>
    </xdr:from>
    <xdr:to>
      <xdr:col>1</xdr:col>
      <xdr:colOff>600075</xdr:colOff>
      <xdr:row>2</xdr:row>
      <xdr:rowOff>28575</xdr:rowOff>
    </xdr:to>
    <xdr:pic>
      <xdr:nvPicPr>
        <xdr:cNvPr id="11380"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695325" y="47625"/>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0</xdr:row>
      <xdr:rowOff>19050</xdr:rowOff>
    </xdr:from>
    <xdr:to>
      <xdr:col>1</xdr:col>
      <xdr:colOff>581025</xdr:colOff>
      <xdr:row>2</xdr:row>
      <xdr:rowOff>47625</xdr:rowOff>
    </xdr:to>
    <xdr:pic>
      <xdr:nvPicPr>
        <xdr:cNvPr id="11381" name="図 2" descr="新ロ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9050"/>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314325</xdr:colOff>
      <xdr:row>11</xdr:row>
      <xdr:rowOff>38099</xdr:rowOff>
    </xdr:from>
    <xdr:to>
      <xdr:col>6</xdr:col>
      <xdr:colOff>695324</xdr:colOff>
      <xdr:row>12</xdr:row>
      <xdr:rowOff>457199</xdr:rowOff>
    </xdr:to>
    <xdr:sp macro="" textlink="">
      <xdr:nvSpPr>
        <xdr:cNvPr id="4" name="テキスト ボックス 3"/>
        <xdr:cNvSpPr txBox="1"/>
      </xdr:nvSpPr>
      <xdr:spPr>
        <a:xfrm>
          <a:off x="1666875" y="3057524"/>
          <a:ext cx="3448049" cy="6572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ja-JP" sz="900">
              <a:solidFill>
                <a:srgbClr val="FF0000"/>
              </a:solidFill>
              <a:effectLst/>
              <a:latin typeface="+mn-lt"/>
              <a:ea typeface="+mn-ea"/>
              <a:cs typeface="+mn-cs"/>
            </a:rPr>
            <a:t>注意事項：昇段免状等は、会員証と同じ表記で作成いたします。</a:t>
          </a:r>
        </a:p>
        <a:p>
          <a:pPr algn="l"/>
          <a:r>
            <a:rPr lang="ja-JP" altLang="en-US" sz="900">
              <a:solidFill>
                <a:srgbClr val="FF0000"/>
              </a:solidFill>
              <a:effectLst/>
              <a:latin typeface="+mn-lt"/>
              <a:ea typeface="+mn-ea"/>
              <a:cs typeface="+mn-cs"/>
            </a:rPr>
            <a:t>　　　　　　</a:t>
          </a:r>
          <a:r>
            <a:rPr lang="ja-JP" altLang="en-US" sz="900" baseline="0">
              <a:solidFill>
                <a:srgbClr val="FF0000"/>
              </a:solidFill>
              <a:effectLst/>
              <a:latin typeface="+mn-lt"/>
              <a:ea typeface="+mn-ea"/>
              <a:cs typeface="+mn-cs"/>
            </a:rPr>
            <a:t>  </a:t>
          </a:r>
          <a:r>
            <a:rPr lang="ja-JP" altLang="ja-JP" sz="900">
              <a:solidFill>
                <a:srgbClr val="FF0000"/>
              </a:solidFill>
              <a:effectLst/>
              <a:latin typeface="+mn-lt"/>
              <a:ea typeface="+mn-ea"/>
              <a:cs typeface="+mn-cs"/>
            </a:rPr>
            <a:t>申込みの際、必ず確認してください。</a:t>
          </a:r>
          <a:endParaRPr lang="en-US" altLang="ja-JP" sz="900">
            <a:solidFill>
              <a:srgbClr val="FF0000"/>
            </a:solidFill>
            <a:effectLst/>
            <a:latin typeface="+mn-lt"/>
            <a:ea typeface="+mn-ea"/>
            <a:cs typeface="+mn-cs"/>
          </a:endParaRPr>
        </a:p>
        <a:p>
          <a:pPr algn="l"/>
          <a:r>
            <a:rPr lang="ja-JP" altLang="ja-JP" sz="900">
              <a:solidFill>
                <a:srgbClr val="FF0000"/>
              </a:solidFill>
              <a:effectLst/>
              <a:latin typeface="+mn-lt"/>
              <a:ea typeface="+mn-ea"/>
              <a:cs typeface="+mn-cs"/>
            </a:rPr>
            <a:t>（注）高・髙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斎・齊・齋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渡辺・渡邉・渡邊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吉田・𠮷田</a:t>
          </a:r>
          <a:r>
            <a:rPr lang="en-US" altLang="ja-JP" sz="900">
              <a:solidFill>
                <a:srgbClr val="FF0000"/>
              </a:solidFill>
              <a:effectLst/>
              <a:latin typeface="+mn-lt"/>
              <a:ea typeface="+mn-ea"/>
              <a:cs typeface="+mn-cs"/>
            </a:rPr>
            <a:t>etc</a:t>
          </a:r>
          <a:r>
            <a:rPr lang="ja-JP" altLang="ja-JP" sz="900">
              <a:solidFill>
                <a:srgbClr val="FF0000"/>
              </a:solidFill>
              <a:effectLst/>
              <a:latin typeface="+mn-lt"/>
              <a:ea typeface="+mn-ea"/>
              <a:cs typeface="+mn-cs"/>
            </a:rPr>
            <a:t>　</a:t>
          </a:r>
          <a:endParaRPr kumimoji="1" lang="ja-JP" altLang="en-US" sz="9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1</xdr:row>
      <xdr:rowOff>323850</xdr:rowOff>
    </xdr:from>
    <xdr:to>
      <xdr:col>2</xdr:col>
      <xdr:colOff>533400</xdr:colOff>
      <xdr:row>4</xdr:row>
      <xdr:rowOff>85725</xdr:rowOff>
    </xdr:to>
    <xdr:grpSp>
      <xdr:nvGrpSpPr>
        <xdr:cNvPr id="12450" name="Group 1"/>
        <xdr:cNvGrpSpPr>
          <a:grpSpLocks/>
        </xdr:cNvGrpSpPr>
      </xdr:nvGrpSpPr>
      <xdr:grpSpPr bwMode="auto">
        <a:xfrm>
          <a:off x="1000125" y="666750"/>
          <a:ext cx="657225" cy="647700"/>
          <a:chOff x="192" y="6"/>
          <a:chExt cx="67" cy="71"/>
        </a:xfrm>
      </xdr:grpSpPr>
      <xdr:pic>
        <xdr:nvPicPr>
          <xdr:cNvPr id="12451"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92" y="12"/>
            <a:ext cx="6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452" name="Rectangle 3"/>
          <xdr:cNvSpPr>
            <a:spLocks noChangeArrowheads="1"/>
          </xdr:cNvSpPr>
        </xdr:nvSpPr>
        <xdr:spPr bwMode="auto">
          <a:xfrm>
            <a:off x="248" y="6"/>
            <a:ext cx="11" cy="12"/>
          </a:xfrm>
          <a:prstGeom prst="rect">
            <a:avLst/>
          </a:prstGeom>
          <a:solidFill>
            <a:srgbClr val="FFFFFF"/>
          </a:solidFill>
          <a:ln w="9525">
            <a:solidFill>
              <a:srgbClr val="FFFFFF"/>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0"/>
  </sheetPr>
  <dimension ref="A1:CF191"/>
  <sheetViews>
    <sheetView showRowColHeaders="0" tabSelected="1" zoomScaleNormal="100" workbookViewId="0">
      <selection activeCell="C5" sqref="C5:F5"/>
    </sheetView>
  </sheetViews>
  <sheetFormatPr defaultRowHeight="17.25" customHeight="1" x14ac:dyDescent="0.15"/>
  <cols>
    <col min="1" max="1" width="1.125" style="3" customWidth="1"/>
    <col min="2" max="2" width="17" style="3" customWidth="1"/>
    <col min="3" max="3" width="7.5" style="3" customWidth="1"/>
    <col min="4" max="4" width="8.875" style="3" customWidth="1"/>
    <col min="5" max="5" width="4.125" style="3" customWidth="1"/>
    <col min="6" max="6" width="8.25" style="3" customWidth="1"/>
    <col min="7" max="7" width="4.75" style="3" customWidth="1"/>
    <col min="8" max="8" width="7.25" style="3" customWidth="1"/>
    <col min="9" max="9" width="4.875" style="3" customWidth="1"/>
    <col min="10" max="10" width="6.875" style="3" customWidth="1"/>
    <col min="11" max="11" width="5" style="3" customWidth="1"/>
    <col min="12" max="12" width="6.5" style="3" customWidth="1"/>
    <col min="13" max="13" width="7.5" style="3" customWidth="1"/>
    <col min="14" max="14" width="4.25" style="3" bestFit="1" customWidth="1"/>
    <col min="15" max="15" width="6.875" style="3" customWidth="1"/>
    <col min="16" max="16" width="4.25" style="3" bestFit="1" customWidth="1"/>
    <col min="17" max="17" width="6.125" style="3" customWidth="1"/>
    <col min="18" max="18" width="8" style="3" customWidth="1"/>
    <col min="19" max="19" width="5.625" style="3" customWidth="1"/>
    <col min="20" max="20" width="14.375" style="3" customWidth="1"/>
    <col min="21" max="23" width="3.375" style="3" customWidth="1"/>
    <col min="24" max="24" width="9.125" style="3" customWidth="1"/>
    <col min="25" max="25" width="4.125" style="3" customWidth="1"/>
    <col min="26" max="26" width="5.625" style="3" customWidth="1"/>
    <col min="27" max="28" width="3.875" style="3" customWidth="1"/>
    <col min="29" max="29" width="5.125" style="3" customWidth="1"/>
    <col min="30" max="30" width="3.875" style="3" customWidth="1"/>
    <col min="31" max="31" width="3.625" style="3" customWidth="1"/>
    <col min="32" max="36" width="3.375" style="3" customWidth="1"/>
    <col min="37" max="37" width="12.875" style="3" customWidth="1"/>
    <col min="38" max="38" width="6.25" style="3" customWidth="1"/>
    <col min="39" max="39" width="15.125" style="3" customWidth="1"/>
    <col min="40" max="84" width="9" style="105"/>
    <col min="85" max="16384" width="9" style="3"/>
  </cols>
  <sheetData>
    <row r="1" spans="1:84" ht="32.25" customHeight="1" x14ac:dyDescent="0.15">
      <c r="B1" s="190"/>
    </row>
    <row r="2" spans="1:84" ht="33" customHeight="1" x14ac:dyDescent="0.15">
      <c r="B2" s="351" t="s">
        <v>113</v>
      </c>
      <c r="C2" s="351"/>
      <c r="D2" s="351"/>
      <c r="E2" s="351"/>
      <c r="F2" s="351"/>
      <c r="G2" s="351"/>
      <c r="H2" s="351"/>
      <c r="I2" s="351"/>
      <c r="J2" s="351"/>
      <c r="K2" s="351"/>
      <c r="L2" s="351"/>
      <c r="M2" s="351"/>
      <c r="N2" s="351"/>
      <c r="O2" s="351"/>
      <c r="P2" s="351"/>
      <c r="Q2" s="351"/>
      <c r="R2" s="351"/>
    </row>
    <row r="3" spans="1:84" s="169" customFormat="1" ht="22.5" customHeight="1" x14ac:dyDescent="0.15">
      <c r="I3" s="194"/>
      <c r="J3" s="373" t="s">
        <v>184</v>
      </c>
      <c r="K3" s="374"/>
      <c r="L3" s="375"/>
      <c r="M3" s="249"/>
      <c r="N3" s="225" t="s">
        <v>182</v>
      </c>
      <c r="O3" s="249"/>
      <c r="P3" s="225" t="s">
        <v>133</v>
      </c>
      <c r="Q3" s="249"/>
      <c r="R3" s="226" t="s">
        <v>183</v>
      </c>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row>
    <row r="4" spans="1:84" ht="33" customHeight="1" x14ac:dyDescent="0.15">
      <c r="B4" s="170" t="s">
        <v>97</v>
      </c>
      <c r="C4" s="105"/>
      <c r="D4" s="105"/>
      <c r="E4" s="105"/>
      <c r="F4" s="105"/>
      <c r="G4" s="105"/>
      <c r="H4" s="105"/>
      <c r="I4" s="105"/>
      <c r="J4" s="193" t="s">
        <v>114</v>
      </c>
      <c r="K4" s="361"/>
      <c r="L4" s="362"/>
      <c r="M4" s="362"/>
      <c r="N4" s="363"/>
      <c r="O4" s="171" t="s">
        <v>115</v>
      </c>
      <c r="P4" s="364"/>
      <c r="Q4" s="362"/>
      <c r="R4" s="363"/>
      <c r="S4" s="105"/>
      <c r="V4" s="250" t="s">
        <v>353</v>
      </c>
    </row>
    <row r="5" spans="1:84" s="105" customFormat="1" ht="34.5" customHeight="1" x14ac:dyDescent="0.15">
      <c r="B5" s="227" t="s">
        <v>98</v>
      </c>
      <c r="C5" s="355" t="s">
        <v>353</v>
      </c>
      <c r="D5" s="356"/>
      <c r="E5" s="356"/>
      <c r="F5" s="357"/>
      <c r="G5" s="263" t="s">
        <v>116</v>
      </c>
      <c r="H5" s="282"/>
      <c r="I5" s="264"/>
      <c r="J5" s="168" t="s">
        <v>12</v>
      </c>
      <c r="K5" s="352"/>
      <c r="L5" s="353"/>
      <c r="M5" s="353"/>
      <c r="N5" s="354"/>
      <c r="O5" s="172" t="s">
        <v>13</v>
      </c>
      <c r="P5" s="352"/>
      <c r="Q5" s="353"/>
      <c r="R5" s="354"/>
      <c r="V5" s="251" t="s">
        <v>192</v>
      </c>
    </row>
    <row r="6" spans="1:84" s="106" customFormat="1" ht="33.75" customHeight="1" x14ac:dyDescent="0.15">
      <c r="B6" s="331" t="s">
        <v>117</v>
      </c>
      <c r="C6" s="358"/>
      <c r="D6" s="359"/>
      <c r="E6" s="359"/>
      <c r="F6" s="359"/>
      <c r="G6" s="359"/>
      <c r="H6" s="359"/>
      <c r="I6" s="359"/>
      <c r="J6" s="359"/>
      <c r="K6" s="359"/>
      <c r="L6" s="359"/>
      <c r="M6" s="359"/>
      <c r="N6" s="359"/>
      <c r="O6" s="359"/>
      <c r="P6" s="359"/>
      <c r="Q6" s="359"/>
      <c r="R6" s="360"/>
      <c r="V6" s="252" t="s">
        <v>193</v>
      </c>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row>
    <row r="7" spans="1:84" s="106" customFormat="1" ht="33.75" customHeight="1" x14ac:dyDescent="0.15">
      <c r="B7" s="331"/>
      <c r="C7" s="173" t="s">
        <v>99</v>
      </c>
      <c r="D7" s="274"/>
      <c r="E7" s="275"/>
      <c r="F7" s="275"/>
      <c r="G7" s="275"/>
      <c r="H7" s="275"/>
      <c r="I7" s="275"/>
      <c r="J7" s="275"/>
      <c r="K7" s="275"/>
      <c r="L7" s="275"/>
      <c r="M7" s="275"/>
      <c r="N7" s="275"/>
      <c r="O7" s="275"/>
      <c r="P7" s="275"/>
      <c r="Q7" s="275"/>
      <c r="R7" s="276"/>
      <c r="V7" s="256" t="s">
        <v>370</v>
      </c>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row>
    <row r="8" spans="1:84" s="106" customFormat="1" ht="34.5" customHeight="1" x14ac:dyDescent="0.15">
      <c r="B8" s="340" t="s">
        <v>100</v>
      </c>
      <c r="C8" s="174" t="s">
        <v>118</v>
      </c>
      <c r="D8" s="338"/>
      <c r="E8" s="339"/>
      <c r="F8" s="293" t="s">
        <v>101</v>
      </c>
      <c r="G8" s="295"/>
      <c r="H8" s="335"/>
      <c r="I8" s="336"/>
      <c r="J8" s="336"/>
      <c r="K8" s="337"/>
      <c r="L8" s="293" t="s">
        <v>119</v>
      </c>
      <c r="M8" s="295"/>
      <c r="N8" s="332"/>
      <c r="O8" s="333"/>
      <c r="P8" s="333"/>
      <c r="Q8" s="333"/>
      <c r="R8" s="334"/>
      <c r="V8" s="257" t="s">
        <v>228</v>
      </c>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row>
    <row r="9" spans="1:84" s="106" customFormat="1" ht="34.5" customHeight="1" x14ac:dyDescent="0.15">
      <c r="B9" s="341"/>
      <c r="C9" s="173" t="s">
        <v>120</v>
      </c>
      <c r="D9" s="343"/>
      <c r="E9" s="344"/>
      <c r="F9" s="282" t="s">
        <v>99</v>
      </c>
      <c r="G9" s="282"/>
      <c r="H9" s="274"/>
      <c r="I9" s="275"/>
      <c r="J9" s="275"/>
      <c r="K9" s="276"/>
      <c r="L9" s="282" t="s">
        <v>99</v>
      </c>
      <c r="M9" s="282"/>
      <c r="N9" s="306"/>
      <c r="O9" s="307"/>
      <c r="P9" s="307"/>
      <c r="Q9" s="307"/>
      <c r="R9" s="308"/>
      <c r="V9" s="258" t="s">
        <v>229</v>
      </c>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row>
    <row r="10" spans="1:84" ht="34.5" customHeight="1" x14ac:dyDescent="0.15">
      <c r="A10" s="106"/>
      <c r="B10" s="341"/>
      <c r="C10" s="173" t="s">
        <v>121</v>
      </c>
      <c r="D10" s="332"/>
      <c r="E10" s="333"/>
      <c r="F10" s="333"/>
      <c r="G10" s="333"/>
      <c r="H10" s="333"/>
      <c r="I10" s="334"/>
      <c r="J10" s="231" t="s">
        <v>122</v>
      </c>
      <c r="K10" s="332"/>
      <c r="L10" s="333"/>
      <c r="M10" s="333"/>
      <c r="N10" s="333"/>
      <c r="O10" s="333"/>
      <c r="P10" s="333"/>
      <c r="Q10" s="333"/>
      <c r="R10" s="334"/>
      <c r="S10" s="105"/>
      <c r="V10" s="253" t="s">
        <v>230</v>
      </c>
    </row>
    <row r="11" spans="1:84" s="105" customFormat="1" ht="34.5" customHeight="1" x14ac:dyDescent="0.15">
      <c r="B11" s="342"/>
      <c r="C11" s="173" t="s">
        <v>99</v>
      </c>
      <c r="D11" s="306"/>
      <c r="E11" s="307"/>
      <c r="F11" s="307"/>
      <c r="G11" s="307"/>
      <c r="H11" s="307"/>
      <c r="I11" s="308"/>
      <c r="J11" s="197" t="s">
        <v>99</v>
      </c>
      <c r="K11" s="306"/>
      <c r="L11" s="307"/>
      <c r="M11" s="307"/>
      <c r="N11" s="307"/>
      <c r="O11" s="307"/>
      <c r="P11" s="307"/>
      <c r="Q11" s="307"/>
      <c r="R11" s="308"/>
      <c r="V11" s="253" t="s">
        <v>231</v>
      </c>
    </row>
    <row r="12" spans="1:84" s="105" customFormat="1" ht="34.5" customHeight="1" x14ac:dyDescent="0.15">
      <c r="B12" s="331" t="s">
        <v>123</v>
      </c>
      <c r="C12" s="328"/>
      <c r="D12" s="329"/>
      <c r="E12" s="329"/>
      <c r="F12" s="329"/>
      <c r="G12" s="329"/>
      <c r="H12" s="329"/>
      <c r="I12" s="329"/>
      <c r="J12" s="329"/>
      <c r="K12" s="329"/>
      <c r="L12" s="329"/>
      <c r="M12" s="329"/>
      <c r="N12" s="329"/>
      <c r="O12" s="329"/>
      <c r="P12" s="329"/>
      <c r="Q12" s="329"/>
      <c r="R12" s="330"/>
      <c r="V12" s="253" t="s">
        <v>232</v>
      </c>
    </row>
    <row r="13" spans="1:84" s="105" customFormat="1" ht="34.5" customHeight="1" x14ac:dyDescent="0.15">
      <c r="B13" s="331"/>
      <c r="C13" s="173" t="s">
        <v>120</v>
      </c>
      <c r="D13" s="345"/>
      <c r="E13" s="346"/>
      <c r="F13" s="347"/>
      <c r="G13" s="175" t="s">
        <v>124</v>
      </c>
      <c r="H13" s="365"/>
      <c r="I13" s="366"/>
      <c r="J13" s="367"/>
      <c r="K13" s="175" t="s">
        <v>124</v>
      </c>
      <c r="L13" s="348"/>
      <c r="M13" s="349"/>
      <c r="N13" s="349"/>
      <c r="O13" s="349"/>
      <c r="P13" s="349"/>
      <c r="Q13" s="349"/>
      <c r="R13" s="350"/>
      <c r="V13" s="253" t="s">
        <v>233</v>
      </c>
    </row>
    <row r="14" spans="1:84" s="105" customFormat="1" ht="34.5" customHeight="1" x14ac:dyDescent="0.15">
      <c r="B14" s="331" t="s">
        <v>125</v>
      </c>
      <c r="C14" s="328"/>
      <c r="D14" s="329"/>
      <c r="E14" s="329"/>
      <c r="F14" s="329"/>
      <c r="G14" s="329"/>
      <c r="H14" s="329"/>
      <c r="I14" s="329"/>
      <c r="J14" s="329"/>
      <c r="K14" s="329"/>
      <c r="L14" s="329"/>
      <c r="M14" s="329"/>
      <c r="N14" s="329"/>
      <c r="O14" s="329"/>
      <c r="P14" s="329"/>
      <c r="Q14" s="329"/>
      <c r="R14" s="330"/>
      <c r="V14" s="253" t="s">
        <v>234</v>
      </c>
    </row>
    <row r="15" spans="1:84" s="105" customFormat="1" ht="34.5" customHeight="1" x14ac:dyDescent="0.15">
      <c r="B15" s="331"/>
      <c r="C15" s="173" t="s">
        <v>120</v>
      </c>
      <c r="D15" s="345"/>
      <c r="E15" s="346"/>
      <c r="F15" s="347"/>
      <c r="G15" s="175" t="s">
        <v>124</v>
      </c>
      <c r="H15" s="365"/>
      <c r="I15" s="366"/>
      <c r="J15" s="367"/>
      <c r="K15" s="175" t="s">
        <v>124</v>
      </c>
      <c r="L15" s="348"/>
      <c r="M15" s="349"/>
      <c r="N15" s="349"/>
      <c r="O15" s="349"/>
      <c r="P15" s="349"/>
      <c r="Q15" s="349"/>
      <c r="R15" s="350"/>
      <c r="V15" s="253" t="s">
        <v>235</v>
      </c>
    </row>
    <row r="16" spans="1:84" s="105" customFormat="1" ht="34.5" customHeight="1" x14ac:dyDescent="0.15">
      <c r="B16" s="331" t="s">
        <v>102</v>
      </c>
      <c r="C16" s="328"/>
      <c r="D16" s="329"/>
      <c r="E16" s="329"/>
      <c r="F16" s="329"/>
      <c r="G16" s="329"/>
      <c r="H16" s="329"/>
      <c r="I16" s="329"/>
      <c r="J16" s="329"/>
      <c r="K16" s="329"/>
      <c r="L16" s="329"/>
      <c r="M16" s="329"/>
      <c r="N16" s="329"/>
      <c r="O16" s="329"/>
      <c r="P16" s="329"/>
      <c r="Q16" s="329"/>
      <c r="R16" s="330"/>
      <c r="V16" s="253" t="s">
        <v>354</v>
      </c>
    </row>
    <row r="17" spans="1:40" ht="34.5" customHeight="1" x14ac:dyDescent="0.15">
      <c r="A17" s="105"/>
      <c r="B17" s="331"/>
      <c r="C17" s="173" t="s">
        <v>120</v>
      </c>
      <c r="D17" s="345"/>
      <c r="E17" s="346"/>
      <c r="F17" s="347"/>
      <c r="G17" s="175" t="s">
        <v>124</v>
      </c>
      <c r="H17" s="365"/>
      <c r="I17" s="366"/>
      <c r="J17" s="367"/>
      <c r="K17" s="175" t="s">
        <v>124</v>
      </c>
      <c r="L17" s="348"/>
      <c r="M17" s="349"/>
      <c r="N17" s="349"/>
      <c r="O17" s="349"/>
      <c r="P17" s="349"/>
      <c r="Q17" s="349"/>
      <c r="R17" s="350"/>
      <c r="S17" s="105"/>
      <c r="V17" s="253" t="s">
        <v>236</v>
      </c>
    </row>
    <row r="18" spans="1:40" ht="34.5" customHeight="1" x14ac:dyDescent="0.15">
      <c r="A18" s="105"/>
      <c r="B18" s="259" t="s">
        <v>103</v>
      </c>
      <c r="C18" s="328"/>
      <c r="D18" s="329"/>
      <c r="E18" s="329"/>
      <c r="F18" s="329"/>
      <c r="G18" s="329"/>
      <c r="H18" s="329"/>
      <c r="I18" s="329"/>
      <c r="J18" s="329"/>
      <c r="K18" s="329"/>
      <c r="L18" s="329"/>
      <c r="M18" s="329"/>
      <c r="N18" s="329"/>
      <c r="O18" s="329"/>
      <c r="P18" s="329"/>
      <c r="Q18" s="329"/>
      <c r="R18" s="330"/>
      <c r="S18" s="105"/>
      <c r="V18" s="253" t="s">
        <v>237</v>
      </c>
    </row>
    <row r="19" spans="1:40" ht="34.5" customHeight="1" x14ac:dyDescent="0.15">
      <c r="A19" s="105"/>
      <c r="B19" s="260"/>
      <c r="C19" s="173" t="s">
        <v>120</v>
      </c>
      <c r="D19" s="368" t="s">
        <v>161</v>
      </c>
      <c r="E19" s="326"/>
      <c r="F19" s="326"/>
      <c r="G19" s="326"/>
      <c r="H19" s="326"/>
      <c r="I19" s="326"/>
      <c r="J19" s="326"/>
      <c r="K19" s="326"/>
      <c r="L19" s="326"/>
      <c r="M19" s="326"/>
      <c r="N19" s="326"/>
      <c r="O19" s="326"/>
      <c r="P19" s="326"/>
      <c r="Q19" s="326"/>
      <c r="R19" s="327"/>
      <c r="S19" s="105"/>
      <c r="V19" s="253" t="s">
        <v>238</v>
      </c>
    </row>
    <row r="20" spans="1:40" ht="34.5" customHeight="1" x14ac:dyDescent="0.15">
      <c r="A20" s="105"/>
      <c r="B20" s="221" t="s">
        <v>104</v>
      </c>
      <c r="C20" s="328"/>
      <c r="D20" s="329"/>
      <c r="E20" s="329"/>
      <c r="F20" s="329"/>
      <c r="G20" s="329"/>
      <c r="H20" s="329"/>
      <c r="I20" s="329"/>
      <c r="J20" s="329"/>
      <c r="K20" s="329"/>
      <c r="L20" s="329"/>
      <c r="M20" s="329"/>
      <c r="N20" s="329"/>
      <c r="O20" s="329"/>
      <c r="P20" s="329"/>
      <c r="Q20" s="329"/>
      <c r="R20" s="330"/>
      <c r="S20" s="105"/>
      <c r="V20" s="253" t="s">
        <v>239</v>
      </c>
    </row>
    <row r="21" spans="1:40" ht="34.5" customHeight="1" x14ac:dyDescent="0.15">
      <c r="A21" s="105"/>
      <c r="B21" s="222" t="s">
        <v>105</v>
      </c>
      <c r="C21" s="173" t="s">
        <v>120</v>
      </c>
      <c r="D21" s="325"/>
      <c r="E21" s="326"/>
      <c r="F21" s="326"/>
      <c r="G21" s="326"/>
      <c r="H21" s="326"/>
      <c r="I21" s="326"/>
      <c r="J21" s="326"/>
      <c r="K21" s="326"/>
      <c r="L21" s="326"/>
      <c r="M21" s="326"/>
      <c r="N21" s="326"/>
      <c r="O21" s="326"/>
      <c r="P21" s="326"/>
      <c r="Q21" s="326"/>
      <c r="R21" s="327"/>
      <c r="S21" s="105"/>
      <c r="V21" s="253" t="s">
        <v>240</v>
      </c>
    </row>
    <row r="22" spans="1:40" ht="34.5" customHeight="1" x14ac:dyDescent="0.15">
      <c r="A22" s="105"/>
      <c r="B22" s="309" t="s">
        <v>186</v>
      </c>
      <c r="C22" s="293" t="s">
        <v>187</v>
      </c>
      <c r="D22" s="294"/>
      <c r="E22" s="295"/>
      <c r="F22" s="293" t="s">
        <v>188</v>
      </c>
      <c r="G22" s="294"/>
      <c r="H22" s="295"/>
      <c r="I22" s="376" t="s">
        <v>189</v>
      </c>
      <c r="J22" s="377"/>
      <c r="K22" s="377"/>
      <c r="L22" s="377"/>
      <c r="M22" s="377"/>
      <c r="N22" s="377"/>
      <c r="O22" s="377"/>
      <c r="P22" s="377"/>
      <c r="Q22" s="377"/>
      <c r="R22" s="378"/>
      <c r="S22" s="105"/>
      <c r="V22" s="253" t="s">
        <v>241</v>
      </c>
    </row>
    <row r="23" spans="1:40" ht="34.5" customHeight="1" x14ac:dyDescent="0.15">
      <c r="A23" s="105"/>
      <c r="B23" s="322"/>
      <c r="C23" s="319"/>
      <c r="D23" s="320"/>
      <c r="E23" s="321"/>
      <c r="F23" s="319" t="s">
        <v>191</v>
      </c>
      <c r="G23" s="320"/>
      <c r="H23" s="321"/>
      <c r="I23" s="379"/>
      <c r="J23" s="380"/>
      <c r="K23" s="380"/>
      <c r="L23" s="380"/>
      <c r="M23" s="380"/>
      <c r="N23" s="380"/>
      <c r="O23" s="380"/>
      <c r="P23" s="380"/>
      <c r="Q23" s="380"/>
      <c r="R23" s="381"/>
      <c r="S23" s="105"/>
      <c r="V23" s="253" t="s">
        <v>242</v>
      </c>
    </row>
    <row r="24" spans="1:40" ht="34.5" customHeight="1" x14ac:dyDescent="0.15">
      <c r="A24" s="105"/>
      <c r="B24" s="323" t="s">
        <v>126</v>
      </c>
      <c r="C24" s="293" t="s">
        <v>127</v>
      </c>
      <c r="D24" s="294"/>
      <c r="E24" s="295"/>
      <c r="F24" s="293" t="s">
        <v>128</v>
      </c>
      <c r="G24" s="294"/>
      <c r="H24" s="295"/>
      <c r="I24" s="369"/>
      <c r="J24" s="369"/>
      <c r="K24" s="369"/>
      <c r="L24" s="369"/>
      <c r="M24" s="369"/>
      <c r="N24" s="369"/>
      <c r="O24" s="369"/>
      <c r="P24" s="369"/>
      <c r="Q24" s="369"/>
      <c r="R24" s="370"/>
      <c r="S24" s="105"/>
      <c r="V24" s="253" t="s">
        <v>243</v>
      </c>
    </row>
    <row r="25" spans="1:40" ht="34.5" customHeight="1" x14ac:dyDescent="0.15">
      <c r="A25" s="105"/>
      <c r="B25" s="324"/>
      <c r="C25" s="319"/>
      <c r="D25" s="320"/>
      <c r="E25" s="321"/>
      <c r="F25" s="319"/>
      <c r="G25" s="320"/>
      <c r="H25" s="321"/>
      <c r="I25" s="371"/>
      <c r="J25" s="371"/>
      <c r="K25" s="371"/>
      <c r="L25" s="371"/>
      <c r="M25" s="371"/>
      <c r="N25" s="371"/>
      <c r="O25" s="371"/>
      <c r="P25" s="371"/>
      <c r="Q25" s="371"/>
      <c r="R25" s="372"/>
      <c r="S25" s="105"/>
      <c r="V25" s="253" t="s">
        <v>369</v>
      </c>
      <c r="AN25" s="176"/>
    </row>
    <row r="26" spans="1:40" ht="47.25" customHeight="1" x14ac:dyDescent="0.15">
      <c r="A26" s="105"/>
      <c r="B26" s="302" t="s">
        <v>374</v>
      </c>
      <c r="C26" s="302"/>
      <c r="D26" s="302"/>
      <c r="E26" s="302"/>
      <c r="F26" s="302"/>
      <c r="G26" s="302"/>
      <c r="H26" s="302"/>
      <c r="I26" s="302"/>
      <c r="J26" s="302"/>
      <c r="K26" s="302"/>
      <c r="L26" s="302"/>
      <c r="M26" s="302"/>
      <c r="N26" s="302"/>
      <c r="O26" s="302"/>
      <c r="P26" s="302"/>
      <c r="Q26" s="302"/>
      <c r="R26" s="302"/>
      <c r="S26" s="302"/>
      <c r="T26" s="302"/>
      <c r="U26" s="105"/>
      <c r="V26" s="253" t="s">
        <v>244</v>
      </c>
      <c r="W26" s="105"/>
      <c r="Y26" s="105"/>
      <c r="Z26" s="105"/>
      <c r="AA26" s="105"/>
      <c r="AB26" s="105"/>
      <c r="AC26" s="105"/>
      <c r="AD26" s="105"/>
      <c r="AE26" s="105"/>
      <c r="AF26" s="105"/>
      <c r="AG26" s="105"/>
      <c r="AH26" s="105"/>
      <c r="AI26" s="105"/>
      <c r="AJ26" s="105"/>
      <c r="AK26" s="105"/>
      <c r="AL26" s="105"/>
      <c r="AM26" s="178" t="s">
        <v>129</v>
      </c>
    </row>
    <row r="27" spans="1:40" ht="17.25" customHeight="1" x14ac:dyDescent="0.15">
      <c r="A27" s="105"/>
      <c r="B27" s="105"/>
      <c r="C27" s="105"/>
      <c r="D27" s="105"/>
      <c r="E27" s="105"/>
      <c r="F27" s="105"/>
      <c r="G27" s="105"/>
      <c r="H27" s="105"/>
      <c r="I27" s="105"/>
      <c r="J27" s="105"/>
      <c r="K27" s="105"/>
      <c r="L27" s="105"/>
      <c r="M27" s="105"/>
      <c r="N27" s="105"/>
      <c r="O27" s="105"/>
      <c r="P27" s="105"/>
      <c r="Q27" s="105"/>
      <c r="R27" s="105"/>
      <c r="S27" s="105"/>
      <c r="T27" s="177"/>
      <c r="U27" s="177"/>
      <c r="V27" s="253" t="s">
        <v>194</v>
      </c>
      <c r="W27" s="177"/>
      <c r="Y27" s="177"/>
      <c r="Z27" s="177"/>
      <c r="AA27" s="177"/>
      <c r="AB27" s="177"/>
      <c r="AC27" s="177"/>
      <c r="AD27" s="177"/>
      <c r="AE27" s="105"/>
      <c r="AF27" s="105"/>
      <c r="AG27" s="105"/>
      <c r="AH27" s="105"/>
      <c r="AI27" s="105"/>
      <c r="AJ27" s="105"/>
      <c r="AK27" s="105"/>
      <c r="AL27" s="105"/>
      <c r="AM27" s="105"/>
    </row>
    <row r="28" spans="1:40" ht="33.75" hidden="1" customHeight="1" x14ac:dyDescent="0.15">
      <c r="B28" s="170" t="s">
        <v>106</v>
      </c>
      <c r="C28" s="179"/>
      <c r="D28" s="179"/>
      <c r="E28" s="179"/>
      <c r="F28" s="179"/>
      <c r="G28" s="179"/>
      <c r="H28" s="179"/>
      <c r="I28" s="179"/>
      <c r="J28" s="179"/>
      <c r="K28" s="179"/>
      <c r="L28" s="179"/>
      <c r="M28" s="105"/>
      <c r="N28" s="105"/>
      <c r="O28" s="105"/>
      <c r="P28" s="105"/>
      <c r="Q28" s="105"/>
      <c r="R28" s="105"/>
      <c r="S28" s="105"/>
      <c r="T28" s="105"/>
      <c r="U28" s="105"/>
      <c r="V28" s="252" t="s">
        <v>213</v>
      </c>
      <c r="W28" s="105"/>
      <c r="Y28" s="105"/>
      <c r="Z28" s="105"/>
      <c r="AA28" s="105"/>
      <c r="AB28" s="105"/>
      <c r="AC28" s="105"/>
      <c r="AD28" s="105"/>
      <c r="AE28" s="105"/>
      <c r="AF28" s="105"/>
      <c r="AG28" s="105"/>
      <c r="AH28" s="105"/>
      <c r="AI28" s="105"/>
      <c r="AJ28" s="105"/>
      <c r="AK28" s="105"/>
      <c r="AL28" s="105"/>
      <c r="AM28" s="105"/>
    </row>
    <row r="29" spans="1:40" ht="33.75" hidden="1" customHeight="1" x14ac:dyDescent="0.15">
      <c r="B29" s="309" t="s">
        <v>130</v>
      </c>
      <c r="C29" s="180"/>
      <c r="D29" s="384" t="s">
        <v>166</v>
      </c>
      <c r="E29" s="385"/>
      <c r="F29" s="385"/>
      <c r="G29" s="385"/>
      <c r="H29" s="386"/>
      <c r="I29" s="392"/>
      <c r="J29" s="393"/>
      <c r="K29" s="387"/>
      <c r="L29" s="388"/>
      <c r="M29" s="389" t="s">
        <v>131</v>
      </c>
      <c r="N29" s="390"/>
      <c r="O29" s="390"/>
      <c r="P29" s="390"/>
      <c r="Q29" s="390"/>
      <c r="R29" s="391"/>
      <c r="S29" s="181"/>
      <c r="T29" s="26"/>
      <c r="U29" s="26"/>
      <c r="V29" s="253" t="s">
        <v>214</v>
      </c>
    </row>
    <row r="30" spans="1:40" ht="33.75" hidden="1" customHeight="1" x14ac:dyDescent="0.15">
      <c r="B30" s="310"/>
      <c r="C30" s="382" t="s">
        <v>185</v>
      </c>
      <c r="D30" s="383"/>
      <c r="E30" s="383"/>
      <c r="F30" s="383"/>
      <c r="G30" s="383"/>
      <c r="H30" s="383"/>
      <c r="I30" s="383"/>
      <c r="J30" s="383"/>
      <c r="K30" s="311"/>
      <c r="L30" s="312"/>
      <c r="M30" s="182" t="s">
        <v>132</v>
      </c>
      <c r="N30" s="242"/>
      <c r="O30" s="182" t="s">
        <v>133</v>
      </c>
      <c r="P30" s="242"/>
      <c r="Q30" s="182" t="s">
        <v>134</v>
      </c>
      <c r="R30" s="183"/>
      <c r="S30" s="181"/>
      <c r="T30" s="26"/>
      <c r="U30" s="26"/>
      <c r="V30" s="251" t="s">
        <v>215</v>
      </c>
    </row>
    <row r="31" spans="1:40" ht="33.75" hidden="1" customHeight="1" x14ac:dyDescent="0.15">
      <c r="B31" s="259" t="s">
        <v>107</v>
      </c>
      <c r="C31" s="263" t="s">
        <v>135</v>
      </c>
      <c r="D31" s="282"/>
      <c r="E31" s="282"/>
      <c r="F31" s="282"/>
      <c r="G31" s="314">
        <f>'会員登録申込書(新規)'!D8+'会員登録申込書（継続）'!E7</f>
        <v>0</v>
      </c>
      <c r="H31" s="314"/>
      <c r="I31" s="167" t="s">
        <v>108</v>
      </c>
      <c r="J31" s="313">
        <v>2000</v>
      </c>
      <c r="K31" s="313"/>
      <c r="L31" s="184" t="s">
        <v>136</v>
      </c>
      <c r="M31" s="283">
        <f>G31*J31</f>
        <v>0</v>
      </c>
      <c r="N31" s="283"/>
      <c r="O31" s="283"/>
      <c r="P31" s="185"/>
      <c r="Q31" s="185"/>
      <c r="R31" s="195"/>
      <c r="S31" s="186"/>
      <c r="T31" s="187"/>
      <c r="U31" s="187"/>
      <c r="V31" s="251" t="s">
        <v>216</v>
      </c>
    </row>
    <row r="32" spans="1:40" ht="33.75" hidden="1" customHeight="1" x14ac:dyDescent="0.15">
      <c r="B32" s="261"/>
      <c r="C32" s="263" t="s">
        <v>137</v>
      </c>
      <c r="D32" s="282"/>
      <c r="E32" s="282"/>
      <c r="F32" s="282"/>
      <c r="G32" s="314">
        <f>'会員登録申込書(新規)'!D9+'会員登録申込書（継続）'!E8</f>
        <v>0</v>
      </c>
      <c r="H32" s="314"/>
      <c r="I32" s="167" t="s">
        <v>108</v>
      </c>
      <c r="J32" s="313">
        <v>1000</v>
      </c>
      <c r="K32" s="313"/>
      <c r="L32" s="184" t="s">
        <v>136</v>
      </c>
      <c r="M32" s="283">
        <f>G32*J32</f>
        <v>0</v>
      </c>
      <c r="N32" s="283"/>
      <c r="O32" s="283"/>
      <c r="P32" s="185"/>
      <c r="Q32" s="185"/>
      <c r="R32" s="195"/>
      <c r="S32" s="186"/>
      <c r="T32" s="187"/>
      <c r="U32" s="187"/>
      <c r="V32" s="251" t="s">
        <v>217</v>
      </c>
    </row>
    <row r="33" spans="2:84" ht="33.75" hidden="1" customHeight="1" x14ac:dyDescent="0.15">
      <c r="B33" s="260"/>
      <c r="C33" s="315" t="s">
        <v>138</v>
      </c>
      <c r="D33" s="316"/>
      <c r="E33" s="316"/>
      <c r="F33" s="316"/>
      <c r="G33" s="316"/>
      <c r="H33" s="316"/>
      <c r="I33" s="316"/>
      <c r="J33" s="316"/>
      <c r="K33" s="316"/>
      <c r="L33" s="184"/>
      <c r="M33" s="283">
        <f>SUM(M31:O32)</f>
        <v>0</v>
      </c>
      <c r="N33" s="284"/>
      <c r="O33" s="284"/>
      <c r="P33" s="184"/>
      <c r="Q33" s="184"/>
      <c r="R33" s="196"/>
      <c r="S33" s="188"/>
      <c r="T33" s="189"/>
      <c r="U33" s="189"/>
      <c r="V33" s="251" t="s">
        <v>218</v>
      </c>
    </row>
    <row r="34" spans="2:84" ht="33.75" customHeight="1" x14ac:dyDescent="0.15">
      <c r="B34" s="318" t="s">
        <v>178</v>
      </c>
      <c r="C34" s="318"/>
      <c r="D34" s="318"/>
      <c r="E34" s="318"/>
      <c r="F34" s="318"/>
      <c r="G34" s="318"/>
      <c r="H34" s="318"/>
      <c r="I34" s="318"/>
      <c r="J34" s="318"/>
      <c r="K34" s="318"/>
      <c r="L34" s="318"/>
      <c r="M34" s="318"/>
      <c r="N34" s="318"/>
      <c r="O34" s="318"/>
      <c r="P34" s="318"/>
      <c r="Q34" s="318"/>
      <c r="R34" s="318"/>
      <c r="S34" s="318"/>
      <c r="T34" s="318"/>
      <c r="U34" s="318"/>
      <c r="V34" s="253" t="s">
        <v>195</v>
      </c>
    </row>
    <row r="35" spans="2:84" ht="33.75" customHeight="1" x14ac:dyDescent="0.15">
      <c r="B35" s="191" t="s">
        <v>190</v>
      </c>
      <c r="C35" s="191"/>
      <c r="D35" s="191"/>
      <c r="E35" s="191"/>
      <c r="F35" s="191"/>
      <c r="G35" s="191"/>
      <c r="H35" s="191"/>
      <c r="I35" s="191"/>
      <c r="J35" s="192"/>
      <c r="K35" s="171" t="s">
        <v>139</v>
      </c>
      <c r="L35" s="268" t="str">
        <f>IF(K4="","",K4)</f>
        <v/>
      </c>
      <c r="M35" s="269"/>
      <c r="N35" s="270"/>
      <c r="O35" s="171" t="s">
        <v>140</v>
      </c>
      <c r="P35" s="268" t="str">
        <f>IF(P4="","",P4)</f>
        <v/>
      </c>
      <c r="Q35" s="269"/>
      <c r="R35" s="270"/>
      <c r="V35" s="253" t="s">
        <v>196</v>
      </c>
      <c r="AM35" s="105"/>
      <c r="CF35" s="3"/>
    </row>
    <row r="36" spans="2:84" ht="33.75" customHeight="1" x14ac:dyDescent="0.15">
      <c r="B36" s="228" t="s">
        <v>98</v>
      </c>
      <c r="C36" s="279" t="str">
        <f>IF(C5="","",C5)</f>
        <v>支部ＮＯ.を選択して下さい</v>
      </c>
      <c r="D36" s="280"/>
      <c r="E36" s="280"/>
      <c r="F36" s="280"/>
      <c r="G36" s="281"/>
      <c r="H36" s="263" t="s">
        <v>141</v>
      </c>
      <c r="I36" s="282"/>
      <c r="J36" s="264"/>
      <c r="K36" s="173" t="s">
        <v>12</v>
      </c>
      <c r="L36" s="268" t="str">
        <f>IF(K5="","",K5)</f>
        <v/>
      </c>
      <c r="M36" s="269"/>
      <c r="N36" s="270"/>
      <c r="O36" s="172" t="s">
        <v>142</v>
      </c>
      <c r="P36" s="268" t="str">
        <f>IF(P5="","",P5)</f>
        <v/>
      </c>
      <c r="Q36" s="269"/>
      <c r="R36" s="270"/>
      <c r="V36" s="253" t="s">
        <v>197</v>
      </c>
      <c r="AM36" s="105"/>
      <c r="CF36" s="3"/>
    </row>
    <row r="37" spans="2:84" ht="33.75" customHeight="1" x14ac:dyDescent="0.15">
      <c r="B37" s="228" t="s">
        <v>143</v>
      </c>
      <c r="C37" s="271" t="str">
        <f>IF(C6="","",C6)</f>
        <v/>
      </c>
      <c r="D37" s="272"/>
      <c r="E37" s="272"/>
      <c r="F37" s="272"/>
      <c r="G37" s="272"/>
      <c r="H37" s="272"/>
      <c r="I37" s="272"/>
      <c r="J37" s="272"/>
      <c r="K37" s="272"/>
      <c r="L37" s="272"/>
      <c r="M37" s="272"/>
      <c r="N37" s="272"/>
      <c r="O37" s="272"/>
      <c r="P37" s="272"/>
      <c r="Q37" s="272"/>
      <c r="R37" s="273"/>
      <c r="S37" s="232"/>
      <c r="T37" s="232"/>
      <c r="V37" s="253" t="s">
        <v>198</v>
      </c>
      <c r="AM37" s="105"/>
      <c r="CF37" s="3"/>
    </row>
    <row r="38" spans="2:84" ht="33.75" customHeight="1" x14ac:dyDescent="0.15">
      <c r="B38" s="259" t="s">
        <v>109</v>
      </c>
      <c r="C38" s="277" t="s">
        <v>144</v>
      </c>
      <c r="D38" s="291"/>
      <c r="E38" s="277" t="s">
        <v>145</v>
      </c>
      <c r="F38" s="278"/>
      <c r="G38" s="274"/>
      <c r="H38" s="275"/>
      <c r="I38" s="276"/>
      <c r="J38" s="166" t="s">
        <v>146</v>
      </c>
      <c r="K38" s="274"/>
      <c r="L38" s="275"/>
      <c r="M38" s="276"/>
      <c r="N38" s="218"/>
      <c r="O38" s="219"/>
      <c r="P38" s="219"/>
      <c r="Q38" s="219"/>
      <c r="R38" s="220"/>
      <c r="S38" s="26"/>
      <c r="T38" s="26"/>
      <c r="V38" s="253" t="s">
        <v>382</v>
      </c>
      <c r="AM38" s="105"/>
      <c r="CF38" s="3"/>
    </row>
    <row r="39" spans="2:84" ht="33.75" customHeight="1" x14ac:dyDescent="0.15">
      <c r="B39" s="260"/>
      <c r="C39" s="263" t="s">
        <v>110</v>
      </c>
      <c r="D39" s="264"/>
      <c r="E39" s="263" t="s">
        <v>12</v>
      </c>
      <c r="F39" s="264"/>
      <c r="G39" s="274"/>
      <c r="H39" s="275"/>
      <c r="I39" s="276"/>
      <c r="J39" s="173" t="s">
        <v>142</v>
      </c>
      <c r="K39" s="274"/>
      <c r="L39" s="275"/>
      <c r="M39" s="276"/>
      <c r="N39" s="233"/>
      <c r="O39" s="234"/>
      <c r="P39" s="234"/>
      <c r="Q39" s="234"/>
      <c r="R39" s="223"/>
      <c r="S39" s="26"/>
      <c r="T39" s="26"/>
      <c r="V39" s="253" t="s">
        <v>199</v>
      </c>
      <c r="AM39" s="105"/>
      <c r="CF39" s="3"/>
    </row>
    <row r="40" spans="2:84" ht="33.75" customHeight="1" x14ac:dyDescent="0.15">
      <c r="B40" s="259" t="s">
        <v>378</v>
      </c>
      <c r="C40" s="263" t="s">
        <v>111</v>
      </c>
      <c r="D40" s="282"/>
      <c r="E40" s="265"/>
      <c r="F40" s="266"/>
      <c r="G40" s="266"/>
      <c r="H40" s="266"/>
      <c r="I40" s="266"/>
      <c r="J40" s="266"/>
      <c r="K40" s="267"/>
      <c r="L40" s="293" t="s">
        <v>147</v>
      </c>
      <c r="M40" s="294"/>
      <c r="N40" s="294"/>
      <c r="O40" s="295"/>
      <c r="P40" s="306"/>
      <c r="Q40" s="307"/>
      <c r="R40" s="308"/>
      <c r="V40" s="253" t="s">
        <v>383</v>
      </c>
      <c r="AK40" s="105"/>
      <c r="AL40" s="105"/>
      <c r="AM40" s="105"/>
      <c r="CD40" s="3"/>
      <c r="CE40" s="3"/>
      <c r="CF40" s="3"/>
    </row>
    <row r="41" spans="2:84" ht="33.75" customHeight="1" x14ac:dyDescent="0.15">
      <c r="B41" s="261"/>
      <c r="C41" s="303" t="s">
        <v>112</v>
      </c>
      <c r="D41" s="304"/>
      <c r="E41" s="305"/>
      <c r="F41" s="305"/>
      <c r="G41" s="305"/>
      <c r="H41" s="305"/>
      <c r="I41" s="305"/>
      <c r="J41" s="305"/>
      <c r="K41" s="305"/>
      <c r="L41" s="305"/>
      <c r="M41" s="305"/>
      <c r="N41" s="305"/>
      <c r="O41" s="305"/>
      <c r="P41" s="305"/>
      <c r="Q41" s="305"/>
      <c r="R41" s="305"/>
      <c r="V41" s="253" t="s">
        <v>200</v>
      </c>
      <c r="AK41" s="105"/>
      <c r="AL41" s="105"/>
      <c r="AM41" s="105"/>
      <c r="CD41" s="3"/>
      <c r="CE41" s="3"/>
      <c r="CF41" s="3"/>
    </row>
    <row r="42" spans="2:84" ht="33.75" customHeight="1" x14ac:dyDescent="0.15">
      <c r="B42" s="261"/>
      <c r="C42" s="303" t="s">
        <v>148</v>
      </c>
      <c r="D42" s="304"/>
      <c r="E42" s="288"/>
      <c r="F42" s="289"/>
      <c r="G42" s="289"/>
      <c r="H42" s="289"/>
      <c r="I42" s="289"/>
      <c r="J42" s="289"/>
      <c r="K42" s="289"/>
      <c r="L42" s="289"/>
      <c r="M42" s="289"/>
      <c r="N42" s="289"/>
      <c r="O42" s="289"/>
      <c r="P42" s="289"/>
      <c r="Q42" s="289"/>
      <c r="R42" s="290"/>
      <c r="V42" s="253" t="s">
        <v>201</v>
      </c>
      <c r="AK42" s="105"/>
      <c r="AL42" s="105"/>
      <c r="AM42" s="105"/>
      <c r="CD42" s="3"/>
      <c r="CE42" s="3"/>
      <c r="CF42" s="3"/>
    </row>
    <row r="43" spans="2:84" ht="33.75" customHeight="1" x14ac:dyDescent="0.15">
      <c r="B43" s="260"/>
      <c r="C43" s="303" t="s">
        <v>149</v>
      </c>
      <c r="D43" s="317"/>
      <c r="E43" s="288"/>
      <c r="F43" s="289"/>
      <c r="G43" s="289"/>
      <c r="H43" s="289"/>
      <c r="I43" s="289"/>
      <c r="J43" s="289"/>
      <c r="K43" s="289"/>
      <c r="L43" s="289"/>
      <c r="M43" s="289"/>
      <c r="N43" s="289"/>
      <c r="O43" s="289"/>
      <c r="P43" s="289"/>
      <c r="Q43" s="289"/>
      <c r="R43" s="290"/>
      <c r="V43" s="253" t="s">
        <v>202</v>
      </c>
      <c r="AK43" s="105"/>
      <c r="AL43" s="105"/>
      <c r="AM43" s="105"/>
      <c r="CD43" s="3"/>
      <c r="CE43" s="3"/>
      <c r="CF43" s="3"/>
    </row>
    <row r="44" spans="2:84" ht="33.75" customHeight="1" x14ac:dyDescent="0.15">
      <c r="B44" s="228" t="s">
        <v>150</v>
      </c>
      <c r="C44" s="262"/>
      <c r="D44" s="262"/>
      <c r="E44" s="199" t="s">
        <v>162</v>
      </c>
      <c r="F44" s="198"/>
      <c r="G44" s="199" t="s">
        <v>151</v>
      </c>
      <c r="H44" s="292"/>
      <c r="I44" s="292"/>
      <c r="J44" s="292"/>
      <c r="K44" s="235"/>
      <c r="L44" s="203"/>
      <c r="M44" s="203"/>
      <c r="N44" s="203"/>
      <c r="O44" s="203"/>
      <c r="P44" s="203"/>
      <c r="Q44" s="203"/>
      <c r="R44" s="236"/>
      <c r="S44" s="204"/>
      <c r="V44" s="252" t="s">
        <v>203</v>
      </c>
      <c r="AL44" s="105"/>
      <c r="AM44" s="105"/>
      <c r="CE44" s="3"/>
      <c r="CF44" s="3"/>
    </row>
    <row r="45" spans="2:84" ht="33.75" customHeight="1" x14ac:dyDescent="0.15">
      <c r="B45" s="228" t="s">
        <v>152</v>
      </c>
      <c r="C45" s="262"/>
      <c r="D45" s="262"/>
      <c r="E45" s="199" t="s">
        <v>162</v>
      </c>
      <c r="F45" s="198"/>
      <c r="G45" s="199" t="s">
        <v>151</v>
      </c>
      <c r="H45" s="292"/>
      <c r="I45" s="292"/>
      <c r="J45" s="292"/>
      <c r="K45" s="237"/>
      <c r="L45" s="204"/>
      <c r="M45" s="204"/>
      <c r="N45" s="204"/>
      <c r="O45" s="204"/>
      <c r="P45" s="204"/>
      <c r="Q45" s="204"/>
      <c r="R45" s="238"/>
      <c r="S45" s="204"/>
      <c r="V45" s="252" t="s">
        <v>204</v>
      </c>
      <c r="AL45" s="105"/>
      <c r="AM45" s="105"/>
      <c r="CE45" s="3"/>
      <c r="CF45" s="3"/>
    </row>
    <row r="46" spans="2:84" ht="33.75" customHeight="1" x14ac:dyDescent="0.15">
      <c r="B46" s="228" t="s">
        <v>102</v>
      </c>
      <c r="C46" s="262"/>
      <c r="D46" s="262"/>
      <c r="E46" s="199" t="s">
        <v>162</v>
      </c>
      <c r="F46" s="198"/>
      <c r="G46" s="199" t="s">
        <v>162</v>
      </c>
      <c r="H46" s="292"/>
      <c r="I46" s="292"/>
      <c r="J46" s="292"/>
      <c r="K46" s="239"/>
      <c r="L46" s="205"/>
      <c r="M46" s="205"/>
      <c r="N46" s="205"/>
      <c r="O46" s="205"/>
      <c r="P46" s="205"/>
      <c r="Q46" s="205"/>
      <c r="R46" s="240"/>
      <c r="S46" s="204"/>
      <c r="V46" s="251" t="s">
        <v>205</v>
      </c>
      <c r="AL46" s="105"/>
      <c r="AM46" s="105"/>
      <c r="CE46" s="3"/>
      <c r="CF46" s="3"/>
    </row>
    <row r="47" spans="2:84" ht="33.75" customHeight="1" x14ac:dyDescent="0.15">
      <c r="B47" s="228" t="s">
        <v>103</v>
      </c>
      <c r="C47" s="285"/>
      <c r="D47" s="286"/>
      <c r="E47" s="286"/>
      <c r="F47" s="286"/>
      <c r="G47" s="286"/>
      <c r="H47" s="286"/>
      <c r="I47" s="286"/>
      <c r="J47" s="286"/>
      <c r="K47" s="286"/>
      <c r="L47" s="286"/>
      <c r="M47" s="286"/>
      <c r="N47" s="286"/>
      <c r="O47" s="286"/>
      <c r="P47" s="286"/>
      <c r="Q47" s="286"/>
      <c r="R47" s="287"/>
      <c r="S47" s="241"/>
      <c r="V47" s="251" t="s">
        <v>206</v>
      </c>
      <c r="AL47" s="105"/>
      <c r="AM47" s="105"/>
      <c r="CE47" s="3"/>
      <c r="CF47" s="3"/>
    </row>
    <row r="48" spans="2:84" ht="33.75" customHeight="1" x14ac:dyDescent="0.15">
      <c r="B48" s="229" t="s">
        <v>104</v>
      </c>
      <c r="C48" s="296"/>
      <c r="D48" s="297"/>
      <c r="E48" s="297"/>
      <c r="F48" s="297"/>
      <c r="G48" s="297"/>
      <c r="H48" s="297"/>
      <c r="I48" s="297"/>
      <c r="J48" s="297"/>
      <c r="K48" s="297"/>
      <c r="L48" s="297"/>
      <c r="M48" s="297"/>
      <c r="N48" s="297"/>
      <c r="O48" s="297"/>
      <c r="P48" s="297"/>
      <c r="Q48" s="297"/>
      <c r="R48" s="298"/>
      <c r="S48" s="241"/>
      <c r="V48" s="253" t="s">
        <v>207</v>
      </c>
      <c r="AL48" s="105"/>
      <c r="AM48" s="105"/>
      <c r="CE48" s="3"/>
      <c r="CF48" s="3"/>
    </row>
    <row r="49" spans="2:84" ht="33.75" customHeight="1" x14ac:dyDescent="0.15">
      <c r="B49" s="230" t="s">
        <v>105</v>
      </c>
      <c r="C49" s="299"/>
      <c r="D49" s="300"/>
      <c r="E49" s="300"/>
      <c r="F49" s="300"/>
      <c r="G49" s="300"/>
      <c r="H49" s="300"/>
      <c r="I49" s="300"/>
      <c r="J49" s="300"/>
      <c r="K49" s="300"/>
      <c r="L49" s="300"/>
      <c r="M49" s="300"/>
      <c r="N49" s="300"/>
      <c r="O49" s="300"/>
      <c r="P49" s="300"/>
      <c r="Q49" s="300"/>
      <c r="R49" s="301"/>
      <c r="S49" s="241"/>
      <c r="V49" s="253" t="s">
        <v>208</v>
      </c>
      <c r="AL49" s="105"/>
      <c r="AM49" s="105"/>
      <c r="CE49" s="3"/>
      <c r="CF49" s="3"/>
    </row>
    <row r="50" spans="2:84" ht="17.25" customHeight="1" x14ac:dyDescent="0.15">
      <c r="V50" s="253" t="s">
        <v>209</v>
      </c>
    </row>
    <row r="51" spans="2:84" ht="17.25" customHeight="1" x14ac:dyDescent="0.15">
      <c r="V51" s="253" t="s">
        <v>210</v>
      </c>
    </row>
    <row r="52" spans="2:84" ht="17.25" customHeight="1" x14ac:dyDescent="0.15">
      <c r="V52" s="253" t="s">
        <v>211</v>
      </c>
    </row>
    <row r="53" spans="2:84" ht="17.25" customHeight="1" x14ac:dyDescent="0.15">
      <c r="V53" s="253" t="s">
        <v>212</v>
      </c>
    </row>
    <row r="54" spans="2:84" ht="17.25" customHeight="1" x14ac:dyDescent="0.15">
      <c r="V54" s="253" t="s">
        <v>219</v>
      </c>
    </row>
    <row r="55" spans="2:84" ht="17.25" customHeight="1" x14ac:dyDescent="0.15">
      <c r="V55" s="253" t="s">
        <v>220</v>
      </c>
    </row>
    <row r="56" spans="2:84" ht="17.25" customHeight="1" x14ac:dyDescent="0.15">
      <c r="V56" s="253" t="s">
        <v>221</v>
      </c>
    </row>
    <row r="57" spans="2:84" ht="17.25" customHeight="1" x14ac:dyDescent="0.15">
      <c r="V57" s="251" t="s">
        <v>222</v>
      </c>
    </row>
    <row r="58" spans="2:84" ht="17.25" customHeight="1" x14ac:dyDescent="0.15">
      <c r="V58" s="254" t="s">
        <v>223</v>
      </c>
    </row>
    <row r="59" spans="2:84" ht="17.25" customHeight="1" x14ac:dyDescent="0.15">
      <c r="V59" s="251" t="s">
        <v>224</v>
      </c>
    </row>
    <row r="60" spans="2:84" ht="17.25" customHeight="1" x14ac:dyDescent="0.15">
      <c r="M60"/>
      <c r="V60" s="255" t="s">
        <v>225</v>
      </c>
    </row>
    <row r="61" spans="2:84" ht="17.25" customHeight="1" x14ac:dyDescent="0.15">
      <c r="V61" s="255" t="s">
        <v>226</v>
      </c>
    </row>
    <row r="62" spans="2:84" ht="17.25" customHeight="1" x14ac:dyDescent="0.15">
      <c r="V62" s="256" t="s">
        <v>227</v>
      </c>
    </row>
    <row r="63" spans="2:84" ht="17.25" customHeight="1" x14ac:dyDescent="0.15">
      <c r="V63" s="253" t="s">
        <v>356</v>
      </c>
    </row>
    <row r="64" spans="2:84" ht="17.25" customHeight="1" x14ac:dyDescent="0.15">
      <c r="V64" s="253" t="s">
        <v>245</v>
      </c>
    </row>
    <row r="65" spans="22:22" ht="17.25" customHeight="1" x14ac:dyDescent="0.15">
      <c r="V65" s="253" t="s">
        <v>246</v>
      </c>
    </row>
    <row r="66" spans="22:22" ht="17.25" customHeight="1" x14ac:dyDescent="0.15">
      <c r="V66" s="253" t="s">
        <v>366</v>
      </c>
    </row>
    <row r="67" spans="22:22" ht="17.25" customHeight="1" x14ac:dyDescent="0.15">
      <c r="V67" s="253" t="s">
        <v>367</v>
      </c>
    </row>
    <row r="68" spans="22:22" ht="17.25" customHeight="1" x14ac:dyDescent="0.15">
      <c r="V68" s="253" t="s">
        <v>247</v>
      </c>
    </row>
    <row r="69" spans="22:22" ht="17.25" customHeight="1" x14ac:dyDescent="0.15">
      <c r="V69" s="253" t="s">
        <v>248</v>
      </c>
    </row>
    <row r="70" spans="22:22" ht="17.25" customHeight="1" x14ac:dyDescent="0.15">
      <c r="V70" s="253" t="s">
        <v>249</v>
      </c>
    </row>
    <row r="71" spans="22:22" ht="17.25" customHeight="1" x14ac:dyDescent="0.15">
      <c r="V71" s="253" t="s">
        <v>368</v>
      </c>
    </row>
    <row r="72" spans="22:22" ht="17.25" customHeight="1" x14ac:dyDescent="0.15">
      <c r="V72" s="253" t="s">
        <v>250</v>
      </c>
    </row>
    <row r="73" spans="22:22" ht="17.25" customHeight="1" x14ac:dyDescent="0.15">
      <c r="V73" s="253" t="s">
        <v>251</v>
      </c>
    </row>
    <row r="74" spans="22:22" ht="17.25" customHeight="1" x14ac:dyDescent="0.15">
      <c r="V74" s="253" t="s">
        <v>252</v>
      </c>
    </row>
    <row r="75" spans="22:22" ht="17.25" customHeight="1" x14ac:dyDescent="0.15">
      <c r="V75" s="253" t="s">
        <v>253</v>
      </c>
    </row>
    <row r="76" spans="22:22" ht="17.25" customHeight="1" x14ac:dyDescent="0.15">
      <c r="V76" s="253" t="s">
        <v>254</v>
      </c>
    </row>
    <row r="77" spans="22:22" ht="17.25" customHeight="1" x14ac:dyDescent="0.15">
      <c r="V77" s="253" t="s">
        <v>255</v>
      </c>
    </row>
    <row r="78" spans="22:22" ht="17.25" customHeight="1" x14ac:dyDescent="0.15">
      <c r="V78" s="253" t="s">
        <v>256</v>
      </c>
    </row>
    <row r="79" spans="22:22" ht="17.25" customHeight="1" x14ac:dyDescent="0.15">
      <c r="V79" s="253" t="s">
        <v>257</v>
      </c>
    </row>
    <row r="80" spans="22:22" ht="17.25" customHeight="1" x14ac:dyDescent="0.15">
      <c r="V80" s="253" t="s">
        <v>258</v>
      </c>
    </row>
    <row r="81" spans="22:22" ht="17.25" customHeight="1" x14ac:dyDescent="0.15">
      <c r="V81" s="253" t="s">
        <v>259</v>
      </c>
    </row>
    <row r="82" spans="22:22" ht="17.25" customHeight="1" x14ac:dyDescent="0.15">
      <c r="V82" s="253" t="s">
        <v>260</v>
      </c>
    </row>
    <row r="83" spans="22:22" ht="17.25" customHeight="1" x14ac:dyDescent="0.15">
      <c r="V83" s="253" t="s">
        <v>261</v>
      </c>
    </row>
    <row r="84" spans="22:22" ht="17.25" customHeight="1" x14ac:dyDescent="0.15">
      <c r="V84" s="253" t="s">
        <v>262</v>
      </c>
    </row>
    <row r="85" spans="22:22" ht="17.25" customHeight="1" x14ac:dyDescent="0.15">
      <c r="V85" s="253" t="s">
        <v>263</v>
      </c>
    </row>
    <row r="86" spans="22:22" ht="17.25" customHeight="1" x14ac:dyDescent="0.15">
      <c r="V86" s="253" t="s">
        <v>384</v>
      </c>
    </row>
    <row r="87" spans="22:22" ht="17.25" customHeight="1" x14ac:dyDescent="0.15">
      <c r="V87" s="253" t="s">
        <v>264</v>
      </c>
    </row>
    <row r="88" spans="22:22" ht="17.25" customHeight="1" x14ac:dyDescent="0.15">
      <c r="V88" s="253" t="s">
        <v>265</v>
      </c>
    </row>
    <row r="89" spans="22:22" ht="17.25" customHeight="1" x14ac:dyDescent="0.15">
      <c r="V89" s="253" t="s">
        <v>375</v>
      </c>
    </row>
    <row r="90" spans="22:22" ht="17.25" customHeight="1" x14ac:dyDescent="0.15">
      <c r="V90" s="253" t="s">
        <v>266</v>
      </c>
    </row>
    <row r="91" spans="22:22" ht="17.25" customHeight="1" x14ac:dyDescent="0.15">
      <c r="V91" s="253" t="s">
        <v>267</v>
      </c>
    </row>
    <row r="92" spans="22:22" ht="17.25" customHeight="1" x14ac:dyDescent="0.15">
      <c r="V92" s="253" t="s">
        <v>268</v>
      </c>
    </row>
    <row r="93" spans="22:22" ht="17.25" customHeight="1" x14ac:dyDescent="0.15">
      <c r="V93" s="253" t="s">
        <v>269</v>
      </c>
    </row>
    <row r="94" spans="22:22" ht="17.25" customHeight="1" x14ac:dyDescent="0.15">
      <c r="V94" s="253" t="s">
        <v>270</v>
      </c>
    </row>
    <row r="95" spans="22:22" ht="17.25" customHeight="1" x14ac:dyDescent="0.15">
      <c r="V95" s="253" t="s">
        <v>271</v>
      </c>
    </row>
    <row r="96" spans="22:22" ht="17.25" customHeight="1" x14ac:dyDescent="0.15">
      <c r="V96" s="253" t="s">
        <v>272</v>
      </c>
    </row>
    <row r="97" spans="22:22" ht="17.25" customHeight="1" x14ac:dyDescent="0.15">
      <c r="V97" s="253" t="s">
        <v>376</v>
      </c>
    </row>
    <row r="98" spans="22:22" ht="17.25" customHeight="1" x14ac:dyDescent="0.15">
      <c r="V98" s="253" t="s">
        <v>273</v>
      </c>
    </row>
    <row r="99" spans="22:22" ht="17.25" customHeight="1" x14ac:dyDescent="0.15">
      <c r="V99" s="253" t="s">
        <v>352</v>
      </c>
    </row>
    <row r="100" spans="22:22" ht="17.25" customHeight="1" x14ac:dyDescent="0.15">
      <c r="V100" s="253" t="s">
        <v>274</v>
      </c>
    </row>
    <row r="101" spans="22:22" ht="17.25" customHeight="1" x14ac:dyDescent="0.15">
      <c r="V101" s="253" t="s">
        <v>377</v>
      </c>
    </row>
    <row r="102" spans="22:22" ht="17.25" customHeight="1" x14ac:dyDescent="0.15">
      <c r="V102" s="253" t="s">
        <v>275</v>
      </c>
    </row>
    <row r="103" spans="22:22" ht="17.25" customHeight="1" x14ac:dyDescent="0.15">
      <c r="V103" s="253" t="s">
        <v>276</v>
      </c>
    </row>
    <row r="104" spans="22:22" ht="17.25" customHeight="1" x14ac:dyDescent="0.15">
      <c r="V104" s="253" t="s">
        <v>277</v>
      </c>
    </row>
    <row r="105" spans="22:22" ht="17.25" customHeight="1" x14ac:dyDescent="0.15">
      <c r="V105" s="253" t="s">
        <v>278</v>
      </c>
    </row>
    <row r="106" spans="22:22" ht="17.25" customHeight="1" x14ac:dyDescent="0.15">
      <c r="V106" s="253" t="s">
        <v>279</v>
      </c>
    </row>
    <row r="107" spans="22:22" ht="17.25" customHeight="1" x14ac:dyDescent="0.15">
      <c r="V107" s="253" t="s">
        <v>280</v>
      </c>
    </row>
    <row r="108" spans="22:22" ht="17.25" customHeight="1" x14ac:dyDescent="0.15">
      <c r="V108" s="253" t="s">
        <v>281</v>
      </c>
    </row>
    <row r="109" spans="22:22" ht="17.25" customHeight="1" x14ac:dyDescent="0.15">
      <c r="V109" s="253" t="s">
        <v>282</v>
      </c>
    </row>
    <row r="110" spans="22:22" ht="17.25" customHeight="1" x14ac:dyDescent="0.15">
      <c r="V110" s="253" t="s">
        <v>283</v>
      </c>
    </row>
    <row r="111" spans="22:22" ht="17.25" customHeight="1" x14ac:dyDescent="0.15">
      <c r="V111" s="253" t="s">
        <v>284</v>
      </c>
    </row>
    <row r="112" spans="22:22" ht="17.25" customHeight="1" x14ac:dyDescent="0.15">
      <c r="V112" s="253" t="s">
        <v>285</v>
      </c>
    </row>
    <row r="113" spans="22:22" ht="17.25" customHeight="1" x14ac:dyDescent="0.15">
      <c r="V113" s="253" t="s">
        <v>286</v>
      </c>
    </row>
    <row r="114" spans="22:22" ht="17.25" customHeight="1" x14ac:dyDescent="0.15">
      <c r="V114" s="253" t="s">
        <v>351</v>
      </c>
    </row>
    <row r="115" spans="22:22" ht="17.25" customHeight="1" x14ac:dyDescent="0.15">
      <c r="V115" s="253" t="s">
        <v>287</v>
      </c>
    </row>
    <row r="116" spans="22:22" ht="17.25" customHeight="1" x14ac:dyDescent="0.15">
      <c r="V116" s="253" t="s">
        <v>288</v>
      </c>
    </row>
    <row r="117" spans="22:22" ht="17.25" customHeight="1" x14ac:dyDescent="0.15">
      <c r="V117" s="253" t="s">
        <v>289</v>
      </c>
    </row>
    <row r="118" spans="22:22" ht="17.25" customHeight="1" x14ac:dyDescent="0.15">
      <c r="V118" s="253" t="s">
        <v>290</v>
      </c>
    </row>
    <row r="119" spans="22:22" ht="17.25" customHeight="1" x14ac:dyDescent="0.15">
      <c r="V119" s="253" t="s">
        <v>291</v>
      </c>
    </row>
    <row r="120" spans="22:22" ht="17.25" customHeight="1" x14ac:dyDescent="0.15">
      <c r="V120" s="253" t="s">
        <v>292</v>
      </c>
    </row>
    <row r="121" spans="22:22" ht="17.25" customHeight="1" x14ac:dyDescent="0.15">
      <c r="V121" s="253" t="s">
        <v>293</v>
      </c>
    </row>
    <row r="122" spans="22:22" ht="17.25" customHeight="1" x14ac:dyDescent="0.15">
      <c r="V122" s="253" t="s">
        <v>294</v>
      </c>
    </row>
    <row r="123" spans="22:22" ht="17.25" customHeight="1" x14ac:dyDescent="0.15">
      <c r="V123" s="253" t="s">
        <v>295</v>
      </c>
    </row>
    <row r="124" spans="22:22" ht="17.25" customHeight="1" x14ac:dyDescent="0.15">
      <c r="V124" s="253" t="s">
        <v>296</v>
      </c>
    </row>
    <row r="125" spans="22:22" ht="17.25" customHeight="1" x14ac:dyDescent="0.15">
      <c r="V125" s="253" t="s">
        <v>297</v>
      </c>
    </row>
    <row r="126" spans="22:22" ht="17.25" customHeight="1" x14ac:dyDescent="0.15">
      <c r="V126" s="253" t="s">
        <v>298</v>
      </c>
    </row>
    <row r="127" spans="22:22" ht="17.25" customHeight="1" x14ac:dyDescent="0.15">
      <c r="V127" s="253" t="s">
        <v>299</v>
      </c>
    </row>
    <row r="128" spans="22:22" ht="17.25" customHeight="1" x14ac:dyDescent="0.15">
      <c r="V128" s="253" t="s">
        <v>300</v>
      </c>
    </row>
    <row r="129" spans="22:22" ht="17.25" customHeight="1" x14ac:dyDescent="0.15">
      <c r="V129" s="253" t="s">
        <v>301</v>
      </c>
    </row>
    <row r="130" spans="22:22" ht="17.25" customHeight="1" x14ac:dyDescent="0.15">
      <c r="V130" s="253" t="s">
        <v>302</v>
      </c>
    </row>
    <row r="131" spans="22:22" ht="17.25" customHeight="1" x14ac:dyDescent="0.15">
      <c r="V131" s="253" t="s">
        <v>303</v>
      </c>
    </row>
    <row r="132" spans="22:22" ht="17.25" customHeight="1" x14ac:dyDescent="0.15">
      <c r="V132" s="253" t="s">
        <v>304</v>
      </c>
    </row>
    <row r="133" spans="22:22" ht="17.25" customHeight="1" x14ac:dyDescent="0.15">
      <c r="V133" s="253" t="s">
        <v>305</v>
      </c>
    </row>
    <row r="134" spans="22:22" ht="17.25" customHeight="1" x14ac:dyDescent="0.15">
      <c r="V134" s="253" t="s">
        <v>306</v>
      </c>
    </row>
    <row r="135" spans="22:22" ht="17.25" customHeight="1" x14ac:dyDescent="0.15">
      <c r="V135" s="253" t="s">
        <v>307</v>
      </c>
    </row>
    <row r="136" spans="22:22" ht="17.25" customHeight="1" x14ac:dyDescent="0.15">
      <c r="V136" s="253" t="s">
        <v>308</v>
      </c>
    </row>
    <row r="137" spans="22:22" ht="17.25" customHeight="1" x14ac:dyDescent="0.15">
      <c r="V137" s="253" t="s">
        <v>309</v>
      </c>
    </row>
    <row r="138" spans="22:22" ht="17.25" customHeight="1" x14ac:dyDescent="0.15">
      <c r="V138" s="253" t="s">
        <v>310</v>
      </c>
    </row>
    <row r="139" spans="22:22" ht="17.25" customHeight="1" x14ac:dyDescent="0.15">
      <c r="V139" s="253" t="s">
        <v>311</v>
      </c>
    </row>
    <row r="140" spans="22:22" ht="17.25" customHeight="1" x14ac:dyDescent="0.15">
      <c r="V140" s="253" t="s">
        <v>312</v>
      </c>
    </row>
    <row r="141" spans="22:22" ht="17.25" customHeight="1" x14ac:dyDescent="0.15">
      <c r="V141" s="253" t="s">
        <v>355</v>
      </c>
    </row>
    <row r="142" spans="22:22" ht="17.25" customHeight="1" x14ac:dyDescent="0.15">
      <c r="V142" s="253" t="s">
        <v>313</v>
      </c>
    </row>
    <row r="143" spans="22:22" ht="17.25" customHeight="1" x14ac:dyDescent="0.15">
      <c r="V143" s="253" t="s">
        <v>314</v>
      </c>
    </row>
    <row r="144" spans="22:22" ht="17.25" customHeight="1" x14ac:dyDescent="0.15">
      <c r="V144" s="253" t="s">
        <v>315</v>
      </c>
    </row>
    <row r="145" spans="22:22" ht="17.25" customHeight="1" x14ac:dyDescent="0.15">
      <c r="V145" s="253" t="s">
        <v>316</v>
      </c>
    </row>
    <row r="146" spans="22:22" ht="17.25" customHeight="1" x14ac:dyDescent="0.15">
      <c r="V146" s="253" t="s">
        <v>317</v>
      </c>
    </row>
    <row r="147" spans="22:22" ht="17.25" customHeight="1" x14ac:dyDescent="0.15">
      <c r="V147" s="253" t="s">
        <v>318</v>
      </c>
    </row>
    <row r="148" spans="22:22" ht="17.25" customHeight="1" x14ac:dyDescent="0.15">
      <c r="V148" s="253" t="s">
        <v>319</v>
      </c>
    </row>
    <row r="149" spans="22:22" ht="17.25" customHeight="1" x14ac:dyDescent="0.15">
      <c r="V149" s="253" t="s">
        <v>320</v>
      </c>
    </row>
    <row r="150" spans="22:22" ht="17.25" customHeight="1" x14ac:dyDescent="0.15">
      <c r="V150" s="253" t="s">
        <v>321</v>
      </c>
    </row>
    <row r="151" spans="22:22" ht="17.25" customHeight="1" x14ac:dyDescent="0.15">
      <c r="V151" s="253" t="s">
        <v>322</v>
      </c>
    </row>
    <row r="152" spans="22:22" ht="17.25" customHeight="1" x14ac:dyDescent="0.15">
      <c r="V152" s="253" t="s">
        <v>357</v>
      </c>
    </row>
    <row r="153" spans="22:22" ht="17.25" customHeight="1" x14ac:dyDescent="0.15">
      <c r="V153" s="253" t="s">
        <v>323</v>
      </c>
    </row>
    <row r="154" spans="22:22" ht="17.25" customHeight="1" x14ac:dyDescent="0.15">
      <c r="V154" s="253" t="s">
        <v>324</v>
      </c>
    </row>
    <row r="155" spans="22:22" ht="17.25" customHeight="1" x14ac:dyDescent="0.15">
      <c r="V155" s="253" t="s">
        <v>325</v>
      </c>
    </row>
    <row r="156" spans="22:22" ht="17.25" customHeight="1" x14ac:dyDescent="0.15">
      <c r="V156" s="253" t="s">
        <v>326</v>
      </c>
    </row>
    <row r="157" spans="22:22" ht="17.25" customHeight="1" x14ac:dyDescent="0.15">
      <c r="V157" s="253" t="s">
        <v>327</v>
      </c>
    </row>
    <row r="158" spans="22:22" ht="17.25" customHeight="1" x14ac:dyDescent="0.15">
      <c r="V158" s="253" t="s">
        <v>328</v>
      </c>
    </row>
    <row r="159" spans="22:22" ht="17.25" customHeight="1" x14ac:dyDescent="0.15">
      <c r="V159" s="253" t="s">
        <v>329</v>
      </c>
    </row>
    <row r="160" spans="22:22" ht="17.25" customHeight="1" x14ac:dyDescent="0.15">
      <c r="V160" s="253" t="s">
        <v>371</v>
      </c>
    </row>
    <row r="161" spans="22:22" ht="17.25" customHeight="1" x14ac:dyDescent="0.15">
      <c r="V161" s="253" t="s">
        <v>330</v>
      </c>
    </row>
    <row r="162" spans="22:22" ht="17.25" customHeight="1" x14ac:dyDescent="0.15">
      <c r="V162" s="253" t="s">
        <v>331</v>
      </c>
    </row>
    <row r="163" spans="22:22" ht="17.25" customHeight="1" x14ac:dyDescent="0.15">
      <c r="V163" s="253" t="s">
        <v>332</v>
      </c>
    </row>
    <row r="164" spans="22:22" ht="17.25" customHeight="1" x14ac:dyDescent="0.15">
      <c r="V164" s="253" t="s">
        <v>333</v>
      </c>
    </row>
    <row r="165" spans="22:22" ht="17.25" customHeight="1" x14ac:dyDescent="0.15">
      <c r="V165" s="253" t="s">
        <v>334</v>
      </c>
    </row>
    <row r="166" spans="22:22" ht="17.25" customHeight="1" x14ac:dyDescent="0.15">
      <c r="V166" s="253" t="s">
        <v>335</v>
      </c>
    </row>
    <row r="167" spans="22:22" ht="17.25" customHeight="1" x14ac:dyDescent="0.15">
      <c r="V167" s="253" t="s">
        <v>336</v>
      </c>
    </row>
    <row r="168" spans="22:22" ht="17.25" customHeight="1" x14ac:dyDescent="0.15">
      <c r="V168" s="253" t="s">
        <v>337</v>
      </c>
    </row>
    <row r="169" spans="22:22" ht="17.25" customHeight="1" x14ac:dyDescent="0.15">
      <c r="V169" s="253" t="s">
        <v>338</v>
      </c>
    </row>
    <row r="170" spans="22:22" ht="17.25" customHeight="1" x14ac:dyDescent="0.15">
      <c r="V170" s="253" t="s">
        <v>339</v>
      </c>
    </row>
    <row r="171" spans="22:22" ht="17.25" customHeight="1" x14ac:dyDescent="0.15">
      <c r="V171" s="253" t="s">
        <v>340</v>
      </c>
    </row>
    <row r="172" spans="22:22" ht="17.25" customHeight="1" x14ac:dyDescent="0.15">
      <c r="V172" s="253" t="s">
        <v>341</v>
      </c>
    </row>
    <row r="173" spans="22:22" ht="17.25" customHeight="1" x14ac:dyDescent="0.15">
      <c r="V173" s="253" t="s">
        <v>342</v>
      </c>
    </row>
    <row r="174" spans="22:22" ht="17.25" customHeight="1" x14ac:dyDescent="0.15">
      <c r="V174" s="253" t="s">
        <v>343</v>
      </c>
    </row>
    <row r="175" spans="22:22" ht="17.25" customHeight="1" x14ac:dyDescent="0.15">
      <c r="V175" s="253" t="s">
        <v>344</v>
      </c>
    </row>
    <row r="176" spans="22:22" ht="17.25" customHeight="1" x14ac:dyDescent="0.15">
      <c r="V176" s="253" t="s">
        <v>345</v>
      </c>
    </row>
    <row r="177" spans="22:22" ht="17.25" customHeight="1" x14ac:dyDescent="0.15">
      <c r="V177" s="253" t="s">
        <v>346</v>
      </c>
    </row>
    <row r="178" spans="22:22" ht="17.25" customHeight="1" x14ac:dyDescent="0.15">
      <c r="V178" s="253" t="s">
        <v>347</v>
      </c>
    </row>
    <row r="179" spans="22:22" ht="17.25" customHeight="1" x14ac:dyDescent="0.15">
      <c r="V179" s="253" t="s">
        <v>348</v>
      </c>
    </row>
    <row r="180" spans="22:22" ht="17.25" customHeight="1" x14ac:dyDescent="0.15">
      <c r="V180" s="253" t="s">
        <v>349</v>
      </c>
    </row>
    <row r="181" spans="22:22" ht="17.25" customHeight="1" x14ac:dyDescent="0.15">
      <c r="V181" s="253" t="s">
        <v>372</v>
      </c>
    </row>
    <row r="182" spans="22:22" ht="17.25" customHeight="1" x14ac:dyDescent="0.15">
      <c r="V182" s="253" t="s">
        <v>350</v>
      </c>
    </row>
    <row r="183" spans="22:22" ht="17.25" customHeight="1" x14ac:dyDescent="0.15">
      <c r="V183" s="253" t="s">
        <v>358</v>
      </c>
    </row>
    <row r="184" spans="22:22" ht="17.25" customHeight="1" x14ac:dyDescent="0.15">
      <c r="V184" s="253" t="s">
        <v>359</v>
      </c>
    </row>
    <row r="185" spans="22:22" ht="17.25" customHeight="1" x14ac:dyDescent="0.15">
      <c r="V185" s="253" t="s">
        <v>360</v>
      </c>
    </row>
    <row r="186" spans="22:22" ht="17.25" customHeight="1" x14ac:dyDescent="0.15">
      <c r="V186" s="253" t="s">
        <v>361</v>
      </c>
    </row>
    <row r="187" spans="22:22" ht="17.25" customHeight="1" x14ac:dyDescent="0.15">
      <c r="V187" s="253" t="s">
        <v>362</v>
      </c>
    </row>
    <row r="188" spans="22:22" ht="17.25" customHeight="1" x14ac:dyDescent="0.15">
      <c r="V188" s="253" t="s">
        <v>363</v>
      </c>
    </row>
    <row r="189" spans="22:22" ht="17.25" customHeight="1" x14ac:dyDescent="0.15">
      <c r="V189" s="253" t="s">
        <v>363</v>
      </c>
    </row>
    <row r="190" spans="22:22" ht="17.25" customHeight="1" x14ac:dyDescent="0.15">
      <c r="V190" s="253" t="s">
        <v>364</v>
      </c>
    </row>
    <row r="191" spans="22:22" ht="17.25" customHeight="1" x14ac:dyDescent="0.15">
      <c r="V191" s="253" t="s">
        <v>365</v>
      </c>
    </row>
  </sheetData>
  <sheetProtection password="CC21" sheet="1" objects="1" scenarios="1" selectLockedCells="1"/>
  <sortState ref="V5:V191">
    <sortCondition ref="V5"/>
  </sortState>
  <mergeCells count="113">
    <mergeCell ref="C16:R16"/>
    <mergeCell ref="D17:F17"/>
    <mergeCell ref="H17:J17"/>
    <mergeCell ref="D19:R19"/>
    <mergeCell ref="H15:J15"/>
    <mergeCell ref="L17:R17"/>
    <mergeCell ref="I24:R25"/>
    <mergeCell ref="M31:O31"/>
    <mergeCell ref="J3:L3"/>
    <mergeCell ref="I22:R23"/>
    <mergeCell ref="C30:J30"/>
    <mergeCell ref="D29:H29"/>
    <mergeCell ref="K29:L29"/>
    <mergeCell ref="M29:R29"/>
    <mergeCell ref="I29:J29"/>
    <mergeCell ref="H13:J13"/>
    <mergeCell ref="F9:G9"/>
    <mergeCell ref="B2:R2"/>
    <mergeCell ref="D7:R7"/>
    <mergeCell ref="K5:N5"/>
    <mergeCell ref="P5:R5"/>
    <mergeCell ref="G5:I5"/>
    <mergeCell ref="C5:F5"/>
    <mergeCell ref="C6:R6"/>
    <mergeCell ref="K4:N4"/>
    <mergeCell ref="P4:R4"/>
    <mergeCell ref="B16:B17"/>
    <mergeCell ref="B6:B7"/>
    <mergeCell ref="L9:M9"/>
    <mergeCell ref="N8:R8"/>
    <mergeCell ref="K11:R11"/>
    <mergeCell ref="H9:K9"/>
    <mergeCell ref="H8:K8"/>
    <mergeCell ref="N9:R9"/>
    <mergeCell ref="D11:I11"/>
    <mergeCell ref="F8:G8"/>
    <mergeCell ref="D8:E8"/>
    <mergeCell ref="B8:B11"/>
    <mergeCell ref="L8:M8"/>
    <mergeCell ref="B14:B15"/>
    <mergeCell ref="B12:B13"/>
    <mergeCell ref="D9:E9"/>
    <mergeCell ref="D10:I10"/>
    <mergeCell ref="K10:R10"/>
    <mergeCell ref="D15:F15"/>
    <mergeCell ref="D13:F13"/>
    <mergeCell ref="C12:R12"/>
    <mergeCell ref="C14:R14"/>
    <mergeCell ref="L13:R13"/>
    <mergeCell ref="L15:R15"/>
    <mergeCell ref="B18:B19"/>
    <mergeCell ref="C23:E23"/>
    <mergeCell ref="F23:H23"/>
    <mergeCell ref="B22:B23"/>
    <mergeCell ref="C22:E22"/>
    <mergeCell ref="C25:E25"/>
    <mergeCell ref="F25:H25"/>
    <mergeCell ref="B24:B25"/>
    <mergeCell ref="F24:H24"/>
    <mergeCell ref="C24:E24"/>
    <mergeCell ref="F22:H22"/>
    <mergeCell ref="D21:R21"/>
    <mergeCell ref="C20:R20"/>
    <mergeCell ref="C18:R18"/>
    <mergeCell ref="C48:R49"/>
    <mergeCell ref="B26:T26"/>
    <mergeCell ref="H46:J46"/>
    <mergeCell ref="G38:I38"/>
    <mergeCell ref="K39:M39"/>
    <mergeCell ref="C41:D41"/>
    <mergeCell ref="C42:D42"/>
    <mergeCell ref="E41:R41"/>
    <mergeCell ref="P40:R40"/>
    <mergeCell ref="G39:I39"/>
    <mergeCell ref="B29:B30"/>
    <mergeCell ref="K30:L30"/>
    <mergeCell ref="B31:B33"/>
    <mergeCell ref="J31:K31"/>
    <mergeCell ref="C32:F32"/>
    <mergeCell ref="C31:F31"/>
    <mergeCell ref="G32:H32"/>
    <mergeCell ref="J32:K32"/>
    <mergeCell ref="C33:K33"/>
    <mergeCell ref="H45:J45"/>
    <mergeCell ref="C43:D43"/>
    <mergeCell ref="B34:U34"/>
    <mergeCell ref="G31:H31"/>
    <mergeCell ref="M32:O32"/>
    <mergeCell ref="M33:O33"/>
    <mergeCell ref="C47:R47"/>
    <mergeCell ref="P36:R36"/>
    <mergeCell ref="E43:R43"/>
    <mergeCell ref="C40:D40"/>
    <mergeCell ref="C38:D38"/>
    <mergeCell ref="E42:R42"/>
    <mergeCell ref="C39:D39"/>
    <mergeCell ref="C44:D44"/>
    <mergeCell ref="H44:J44"/>
    <mergeCell ref="L40:O40"/>
    <mergeCell ref="B38:B39"/>
    <mergeCell ref="B40:B43"/>
    <mergeCell ref="C46:D46"/>
    <mergeCell ref="E39:F39"/>
    <mergeCell ref="E40:K40"/>
    <mergeCell ref="P35:R35"/>
    <mergeCell ref="C37:R37"/>
    <mergeCell ref="K38:M38"/>
    <mergeCell ref="E38:F38"/>
    <mergeCell ref="C45:D45"/>
    <mergeCell ref="C36:G36"/>
    <mergeCell ref="H36:J36"/>
    <mergeCell ref="L35:N35"/>
    <mergeCell ref="L36:N36"/>
  </mergeCells>
  <phoneticPr fontId="8"/>
  <dataValidations count="6">
    <dataValidation type="whole" allowBlank="1" showInputMessage="1" showErrorMessage="1" error="数値7桁のみの入力でお願いします。" prompt="数値7桁のみの入力" sqref="E40:K40">
      <formula1>0</formula1>
      <formula2>9999999</formula2>
    </dataValidation>
    <dataValidation type="list" allowBlank="1" showInputMessage="1" showErrorMessage="1" sqref="C23:H23 K29 C29 C25:H25">
      <formula1>"○,　"</formula1>
    </dataValidation>
    <dataValidation type="whole" allowBlank="1" showInputMessage="1" showErrorMessage="1" error="数字7桁のみの入力でお願いします。" prompt="数字7桁のみの入力" sqref="D9:E9">
      <formula1>0</formula1>
      <formula2>9999999</formula2>
    </dataValidation>
    <dataValidation type="whole" operator="greaterThanOrEqual" allowBlank="1" showInputMessage="1" showErrorMessage="1" sqref="M3 O3 Q3">
      <formula1>0</formula1>
    </dataValidation>
    <dataValidation type="list" allowBlank="1" showInputMessage="1" showErrorMessage="1" sqref="D5:F5">
      <formula1>$V$4:$V$181</formula1>
    </dataValidation>
    <dataValidation type="list" operator="equal" allowBlank="1" showInputMessage="1" showErrorMessage="1" sqref="C5">
      <formula1>$V$4:$V$191</formula1>
    </dataValidation>
  </dataValidations>
  <printOptions horizontalCentered="1" verticalCentered="1"/>
  <pageMargins left="0.59055118110236227" right="0.39370078740157483" top="0.78740157480314965" bottom="0.59055118110236227" header="0.51181102362204722" footer="0.51181102362204722"/>
  <pageSetup paperSize="9" scale="78" fitToHeight="2" orientation="portrait" r:id="rId1"/>
  <headerFooter alignWithMargins="0">
    <oddFooter>&amp;L&amp;P／&amp;N&amp;R&amp;"ＭＳ 明朝,標準"&amp;F</oddFooter>
  </headerFooter>
  <rowBreaks count="1" manualBreakCount="1">
    <brk id="27"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
  <sheetViews>
    <sheetView topLeftCell="A159" workbookViewId="0">
      <selection activeCell="A170" sqref="A8:A170"/>
    </sheetView>
  </sheetViews>
  <sheetFormatPr defaultRowHeight="13.5" x14ac:dyDescent="0.15"/>
  <cols>
    <col min="1" max="1" width="17.25" bestFit="1" customWidth="1"/>
    <col min="3" max="3" width="9.5" customWidth="1"/>
  </cols>
  <sheetData>
    <row r="1" spans="1:3" x14ac:dyDescent="0.15">
      <c r="B1" s="1" t="s">
        <v>153</v>
      </c>
      <c r="C1" s="1" t="s">
        <v>154</v>
      </c>
    </row>
    <row r="2" spans="1:3" x14ac:dyDescent="0.15">
      <c r="A2" t="s">
        <v>155</v>
      </c>
      <c r="B2" t="b">
        <f>IF('支部情報　確認書'!C23="○",TRUE,FALSE)</f>
        <v>0</v>
      </c>
      <c r="C2" t="b">
        <f>IF('支部情報　確認書'!F23="○",TRUE,FALSE)</f>
        <v>0</v>
      </c>
    </row>
    <row r="3" spans="1:3" x14ac:dyDescent="0.15">
      <c r="B3" s="1" t="s">
        <v>156</v>
      </c>
      <c r="C3" s="1" t="s">
        <v>128</v>
      </c>
    </row>
    <row r="4" spans="1:3" x14ac:dyDescent="0.15">
      <c r="A4" t="s">
        <v>157</v>
      </c>
      <c r="B4" t="b">
        <f>IF('支部情報　確認書'!C25="○",TRUE,FALSE)</f>
        <v>0</v>
      </c>
      <c r="C4" t="b">
        <f>IF('支部情報　確認書'!F25="○",TRUE,FALSE)</f>
        <v>0</v>
      </c>
    </row>
    <row r="5" spans="1:3" x14ac:dyDescent="0.15">
      <c r="B5" s="1" t="s">
        <v>158</v>
      </c>
      <c r="C5" s="1" t="s">
        <v>159</v>
      </c>
    </row>
    <row r="6" spans="1:3" x14ac:dyDescent="0.15">
      <c r="A6" t="s">
        <v>160</v>
      </c>
      <c r="B6" t="b">
        <f>IF('支部情報　確認書'!C29="○",TRUE,FALSE)</f>
        <v>0</v>
      </c>
      <c r="C6" t="b">
        <f>IF('支部情報　確認書'!K29="○",TRUE,FALSE)</f>
        <v>0</v>
      </c>
    </row>
  </sheetData>
  <phoneticPr fontId="8"/>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0"/>
  <sheetViews>
    <sheetView showRowColHeaders="0" zoomScaleNormal="100" workbookViewId="0">
      <selection activeCell="B19" sqref="B19"/>
    </sheetView>
  </sheetViews>
  <sheetFormatPr defaultRowHeight="13.5" x14ac:dyDescent="0.15"/>
  <cols>
    <col min="1" max="1" width="6.625" style="118" bestFit="1" customWidth="1"/>
    <col min="2" max="3" width="11.125" style="3" customWidth="1"/>
    <col min="4" max="5" width="6.25" style="3" customWidth="1"/>
    <col min="6" max="6" width="16.625" style="3" customWidth="1"/>
    <col min="7" max="7" width="10" style="3" customWidth="1"/>
    <col min="8" max="8" width="14.25" style="118" customWidth="1"/>
    <col min="9" max="9" width="11.125" style="3" customWidth="1"/>
    <col min="10" max="10" width="11.375" style="3" customWidth="1"/>
    <col min="11" max="11" width="9" style="3"/>
    <col min="12" max="12" width="17.625" style="210" hidden="1" customWidth="1"/>
    <col min="13" max="16384" width="9" style="3"/>
  </cols>
  <sheetData>
    <row r="1" spans="1:12" ht="7.5" customHeight="1" x14ac:dyDescent="0.15"/>
    <row r="2" spans="1:12" ht="25.5" x14ac:dyDescent="0.15">
      <c r="B2" s="437" t="s">
        <v>32</v>
      </c>
      <c r="C2" s="437"/>
      <c r="D2" s="437"/>
      <c r="E2" s="437"/>
      <c r="F2" s="437"/>
      <c r="G2" s="437"/>
      <c r="H2" s="437"/>
      <c r="I2" s="437"/>
      <c r="J2" s="437"/>
      <c r="L2" s="210" t="s">
        <v>164</v>
      </c>
    </row>
    <row r="3" spans="1:12" ht="9" customHeight="1" x14ac:dyDescent="0.15">
      <c r="B3" s="120"/>
      <c r="C3" s="120"/>
      <c r="D3" s="120"/>
      <c r="E3" s="120"/>
      <c r="F3" s="120"/>
      <c r="G3" s="120"/>
      <c r="H3" s="120"/>
      <c r="I3" s="120"/>
      <c r="J3" s="120"/>
    </row>
    <row r="4" spans="1:12" ht="15.75" customHeight="1" x14ac:dyDescent="0.15">
      <c r="F4" s="122"/>
      <c r="G4" s="123"/>
      <c r="H4" s="124" t="s">
        <v>5</v>
      </c>
      <c r="I4" s="453" t="str">
        <f>'支部情報　確認書'!M3&amp;'支部情報　確認書'!N3&amp;'支部情報　確認書'!O3&amp;'支部情報　確認書'!P3&amp;'支部情報　確認書'!Q3&amp;'支部情報　確認書'!R3</f>
        <v>年月日</v>
      </c>
      <c r="J4" s="454"/>
    </row>
    <row r="5" spans="1:12" ht="25.5" customHeight="1" x14ac:dyDescent="0.15">
      <c r="A5" s="17" t="s">
        <v>31</v>
      </c>
      <c r="J5" s="115"/>
    </row>
    <row r="6" spans="1:12" ht="26.25" customHeight="1" x14ac:dyDescent="0.15">
      <c r="A6" s="414" t="s">
        <v>4</v>
      </c>
      <c r="B6" s="420"/>
      <c r="C6" s="425" t="str">
        <f>IF('支部情報　確認書'!C36:G36="支部ＮＯ.を選択して下さい","【支部情報確認書】の支部番号を選択",'支部情報　確認書'!C36:G36)</f>
        <v>【支部情報確認書】の支部番号を選択</v>
      </c>
      <c r="D6" s="426"/>
      <c r="E6" s="426"/>
      <c r="F6" s="5" t="s">
        <v>26</v>
      </c>
      <c r="G6" s="427" t="str">
        <f>IF('支部情報　確認書'!C36="支部ＮＯ.を選択して下さい","【支部情報確認書】の支部番号を選択し、支部名入力",IF('支部情報　確認書'!C6="","【支部情報確認書】の支部名を入力",'支部情報　確認書'!C6))</f>
        <v>【支部情報確認書】の支部番号を選択し、支部名入力</v>
      </c>
      <c r="H6" s="428"/>
      <c r="I6" s="428"/>
      <c r="J6" s="429"/>
    </row>
    <row r="7" spans="1:12" ht="26.25" customHeight="1" x14ac:dyDescent="0.15">
      <c r="A7" s="414" t="s">
        <v>27</v>
      </c>
      <c r="B7" s="415"/>
      <c r="C7" s="442" t="str">
        <f>IF('支部情報　確認書'!C36:G36="支部ＮＯ.を選択して下さい","【支部情報確認書】の支部番号を選択し、支部長名入力",IF('支部情報　確認書'!K5="","【支部情報確認書】の支部長名を入力",'支部情報　確認書'!K5&amp;" "&amp;'支部情報　確認書'!P5))</f>
        <v>【支部情報確認書】の支部番号を選択し、支部長名入力</v>
      </c>
      <c r="D7" s="443"/>
      <c r="E7" s="443"/>
      <c r="F7" s="443"/>
      <c r="G7" s="443"/>
      <c r="H7" s="443"/>
      <c r="I7" s="443"/>
      <c r="J7" s="444"/>
    </row>
    <row r="8" spans="1:12" ht="32.25" customHeight="1" x14ac:dyDescent="0.15">
      <c r="A8" s="418" t="s">
        <v>11</v>
      </c>
      <c r="B8" s="416" t="s">
        <v>9</v>
      </c>
      <c r="C8" s="417"/>
      <c r="D8" s="243">
        <f>syukeiura!B27</f>
        <v>0</v>
      </c>
      <c r="E8" s="121" t="s">
        <v>21</v>
      </c>
      <c r="F8" s="15">
        <v>2000</v>
      </c>
      <c r="G8" s="447" t="s">
        <v>22</v>
      </c>
      <c r="H8" s="448"/>
      <c r="I8" s="245">
        <f>D8+D9</f>
        <v>0</v>
      </c>
      <c r="J8" s="125"/>
    </row>
    <row r="9" spans="1:12" ht="32.25" customHeight="1" x14ac:dyDescent="0.15">
      <c r="A9" s="419"/>
      <c r="B9" s="416" t="s">
        <v>10</v>
      </c>
      <c r="C9" s="417"/>
      <c r="D9" s="244">
        <f>syukeiura!C27</f>
        <v>0</v>
      </c>
      <c r="E9" s="126" t="s">
        <v>8</v>
      </c>
      <c r="F9" s="16">
        <v>1000</v>
      </c>
      <c r="G9" s="416" t="s">
        <v>23</v>
      </c>
      <c r="H9" s="417"/>
      <c r="I9" s="246">
        <f>D8*F8+D9*F9</f>
        <v>0</v>
      </c>
      <c r="J9" s="127"/>
    </row>
    <row r="10" spans="1:12" ht="18.75" customHeight="1" x14ac:dyDescent="0.15">
      <c r="A10" s="407" t="s">
        <v>379</v>
      </c>
      <c r="B10" s="408"/>
      <c r="C10" s="408"/>
      <c r="D10" s="408"/>
      <c r="E10" s="408"/>
      <c r="F10" s="408"/>
      <c r="G10" s="408"/>
      <c r="H10" s="408"/>
      <c r="I10" s="408"/>
      <c r="J10" s="408"/>
      <c r="L10" s="211" t="s">
        <v>168</v>
      </c>
    </row>
    <row r="11" spans="1:12" ht="18.75" customHeight="1" x14ac:dyDescent="0.15">
      <c r="A11" s="409" t="s">
        <v>380</v>
      </c>
      <c r="B11" s="410"/>
      <c r="C11" s="410"/>
      <c r="D11" s="410"/>
      <c r="E11" s="410"/>
      <c r="F11" s="410"/>
      <c r="G11" s="410"/>
      <c r="H11" s="410"/>
      <c r="I11" s="410"/>
      <c r="J11" s="410"/>
      <c r="L11" s="211" t="s">
        <v>169</v>
      </c>
    </row>
    <row r="12" spans="1:12" ht="18.75" customHeight="1" x14ac:dyDescent="0.15">
      <c r="A12" s="411" t="s">
        <v>381</v>
      </c>
      <c r="B12" s="410"/>
      <c r="C12" s="410"/>
      <c r="D12" s="410"/>
      <c r="E12" s="410"/>
      <c r="F12" s="410"/>
      <c r="G12" s="410"/>
      <c r="H12" s="410"/>
      <c r="I12" s="410"/>
      <c r="J12" s="410"/>
    </row>
    <row r="13" spans="1:12" ht="39" customHeight="1" x14ac:dyDescent="0.15">
      <c r="A13" s="18" t="s">
        <v>33</v>
      </c>
      <c r="B13" s="2"/>
      <c r="C13" s="2"/>
      <c r="D13" s="2"/>
      <c r="E13" s="2"/>
      <c r="G13" s="2"/>
      <c r="H13" s="99"/>
      <c r="I13" s="2"/>
      <c r="J13" s="4"/>
    </row>
    <row r="14" spans="1:12" ht="27" customHeight="1" x14ac:dyDescent="0.15">
      <c r="A14" s="421" t="s">
        <v>0</v>
      </c>
      <c r="B14" s="6" t="s">
        <v>15</v>
      </c>
      <c r="C14" s="7" t="s">
        <v>14</v>
      </c>
      <c r="D14" s="438" t="s">
        <v>87</v>
      </c>
      <c r="E14" s="439"/>
      <c r="F14" s="8" t="s">
        <v>24</v>
      </c>
      <c r="G14" s="102" t="s">
        <v>1</v>
      </c>
      <c r="H14" s="102" t="s">
        <v>2</v>
      </c>
      <c r="I14" s="440" t="s">
        <v>3</v>
      </c>
      <c r="J14" s="441"/>
      <c r="K14" s="465" t="s">
        <v>170</v>
      </c>
    </row>
    <row r="15" spans="1:12" ht="24.75" customHeight="1" x14ac:dyDescent="0.15">
      <c r="A15" s="422"/>
      <c r="B15" s="9" t="s">
        <v>12</v>
      </c>
      <c r="C15" s="10" t="s">
        <v>13</v>
      </c>
      <c r="D15" s="100" t="s">
        <v>6</v>
      </c>
      <c r="E15" s="101" t="s">
        <v>7</v>
      </c>
      <c r="F15" s="216" t="s">
        <v>25</v>
      </c>
      <c r="G15" s="217" t="s">
        <v>173</v>
      </c>
      <c r="H15" s="217" t="s">
        <v>173</v>
      </c>
      <c r="I15" s="463" t="s">
        <v>173</v>
      </c>
      <c r="J15" s="464"/>
      <c r="K15" s="466"/>
    </row>
    <row r="16" spans="1:12" ht="24.75" customHeight="1" x14ac:dyDescent="0.15">
      <c r="A16" s="412" t="s">
        <v>16</v>
      </c>
      <c r="B16" s="11" t="s">
        <v>19</v>
      </c>
      <c r="C16" s="12" t="s">
        <v>20</v>
      </c>
      <c r="D16" s="451" t="s">
        <v>64</v>
      </c>
      <c r="E16" s="449"/>
      <c r="F16" s="423">
        <v>37987</v>
      </c>
      <c r="G16" s="445">
        <f>IF(F16&lt;&gt;"",DATEDIF(F16,"2022/4/2","Y"),"")</f>
        <v>18</v>
      </c>
      <c r="H16" s="405" t="str">
        <f>IF(F16="","",VLOOKUP(DATEDIF(F16,DATE(IF(MONTH("2022/4/1")&lt;=3,YEAR("2022/4/1")-1,YEAR("2022/4/1")),4,1),"Y"),{0,"幼児";6,"小１";7,"小２";8,"小３";9,"小４";10,"小５";11,"小６";12,"中１";13,"中２";14,"中３";15,"高校";16,"高校";17,"高校";18,"大学/一般"},2,1))</f>
        <v>大学/一般</v>
      </c>
      <c r="I16" s="459" t="s">
        <v>168</v>
      </c>
      <c r="J16" s="460"/>
      <c r="K16" s="467" t="s">
        <v>175</v>
      </c>
    </row>
    <row r="17" spans="1:11" ht="24.75" customHeight="1" x14ac:dyDescent="0.15">
      <c r="A17" s="413"/>
      <c r="B17" s="13" t="s">
        <v>17</v>
      </c>
      <c r="C17" s="14" t="s">
        <v>18</v>
      </c>
      <c r="D17" s="452"/>
      <c r="E17" s="450"/>
      <c r="F17" s="424"/>
      <c r="G17" s="446"/>
      <c r="H17" s="406"/>
      <c r="I17" s="461"/>
      <c r="J17" s="462"/>
      <c r="K17" s="468"/>
    </row>
    <row r="18" spans="1:11" ht="24" customHeight="1" x14ac:dyDescent="0.15">
      <c r="A18" s="432">
        <v>1</v>
      </c>
      <c r="B18" s="91" t="s">
        <v>373</v>
      </c>
      <c r="C18" s="92" t="s">
        <v>373</v>
      </c>
      <c r="D18" s="401"/>
      <c r="E18" s="403"/>
      <c r="F18" s="395"/>
      <c r="G18" s="397" t="str">
        <f>IF(F18&lt;&gt;"",DATEDIF(F18,"2022/4/2","Y"),"")</f>
        <v/>
      </c>
      <c r="H18" s="399" t="str">
        <f>IF(F18="","",VLOOKUP(DATEDIF(F18,DATE(IF(MONTH("2022/4/1")&lt;=3,YEAR("2022/4/1")-1,YEAR("2022/4/1")),4,1),"Y"),{0,"幼児";6,"小１";7,"小２";8,"小３";9,"小４";10,"小５";11,"小６";12,"中１";13,"中２";14,"中３";15,"高校";16,"高校";17,"高校";18,"大学/一般"},2,1))</f>
        <v/>
      </c>
      <c r="I18" s="433" t="str">
        <f>IF(F18="","",VLOOKUP(DATEDIF(F18,DATE(IF(MONTH("2022/4/1")&lt;=3,YEAR("2022/4/1")-1,YEAR("2022/4/1")),4,1),"Y"),{0,"高校生以下
（1,000円）";18,"一般
（2,000円）"},2,1))</f>
        <v/>
      </c>
      <c r="J18" s="434"/>
      <c r="K18" s="469"/>
    </row>
    <row r="19" spans="1:11" ht="33" customHeight="1" x14ac:dyDescent="0.15">
      <c r="A19" s="432"/>
      <c r="B19" s="93"/>
      <c r="C19" s="94"/>
      <c r="D19" s="402"/>
      <c r="E19" s="404"/>
      <c r="F19" s="396"/>
      <c r="G19" s="398"/>
      <c r="H19" s="400"/>
      <c r="I19" s="435"/>
      <c r="J19" s="436"/>
      <c r="K19" s="470"/>
    </row>
    <row r="20" spans="1:11" ht="24" customHeight="1" x14ac:dyDescent="0.15">
      <c r="A20" s="430">
        <v>2</v>
      </c>
      <c r="B20" s="91" t="s">
        <v>373</v>
      </c>
      <c r="C20" s="92" t="s">
        <v>373</v>
      </c>
      <c r="D20" s="401"/>
      <c r="E20" s="403"/>
      <c r="F20" s="395"/>
      <c r="G20" s="397" t="str">
        <f>IF(F20&lt;&gt;"",DATEDIF(F20,"2022/4/2","Y"),"")</f>
        <v/>
      </c>
      <c r="H20" s="399" t="str">
        <f>IF(F20="","",VLOOKUP(DATEDIF(F20,DATE(IF(MONTH("2022/4/1")&lt;=3,YEAR("2022/4/1")-1,YEAR("2022/4/1")),4,1),"Y"),{0,"幼児";6,"小１";7,"小２";8,"小３";9,"小４";10,"小５";11,"小６";12,"中１";13,"中２";14,"中３";15,"高校";16,"高校";17,"高校";18,"大学/一般"},2,1))</f>
        <v/>
      </c>
      <c r="I20" s="433" t="str">
        <f>IF(F20="","",VLOOKUP(DATEDIF(F20,DATE(IF(MONTH("2022/4/1")&lt;=3,YEAR("2022/4/1")-1,YEAR("2022/4/1")),4,1),"Y"),{0,"高校生以下
（1,000円）";18,"一般
（2,000円）"},2,1))</f>
        <v/>
      </c>
      <c r="J20" s="434"/>
      <c r="K20" s="394"/>
    </row>
    <row r="21" spans="1:11" ht="33" customHeight="1" x14ac:dyDescent="0.15">
      <c r="A21" s="431"/>
      <c r="B21" s="93"/>
      <c r="C21" s="94"/>
      <c r="D21" s="402"/>
      <c r="E21" s="404"/>
      <c r="F21" s="396"/>
      <c r="G21" s="398"/>
      <c r="H21" s="400"/>
      <c r="I21" s="435"/>
      <c r="J21" s="436"/>
      <c r="K21" s="394"/>
    </row>
    <row r="22" spans="1:11" ht="24" customHeight="1" x14ac:dyDescent="0.15">
      <c r="A22" s="432">
        <v>3</v>
      </c>
      <c r="B22" s="95" t="s">
        <v>373</v>
      </c>
      <c r="C22" s="96" t="s">
        <v>373</v>
      </c>
      <c r="D22" s="401"/>
      <c r="E22" s="403"/>
      <c r="F22" s="395"/>
      <c r="G22" s="397" t="str">
        <f>IF(F22&lt;&gt;"",DATEDIF(F22,"2022/4/2","Y"),"")</f>
        <v/>
      </c>
      <c r="H22" s="399" t="str">
        <f>IF(F22="","",VLOOKUP(DATEDIF(F22,DATE(IF(MONTH("2022/4/1")&lt;=3,YEAR("2022/4/1")-1,YEAR("2022/4/1")),4,1),"Y"),{0,"幼児";6,"小１";7,"小２";8,"小３";9,"小４";10,"小５";11,"小６";12,"中１";13,"中２";14,"中３";15,"高校";16,"高校";17,"高校";18,"大学/一般"},2,1))</f>
        <v/>
      </c>
      <c r="I22" s="433" t="str">
        <f>IF(F22="","",VLOOKUP(DATEDIF(F22,DATE(IF(MONTH("2022/4/1")&lt;=3,YEAR("2022/4/1")-1,YEAR("2022/4/1")),4,1),"Y"),{0,"高校生以下
（1,000円）";18,"一般
（2,000円）"},2,1))</f>
        <v/>
      </c>
      <c r="J22" s="434"/>
      <c r="K22" s="394"/>
    </row>
    <row r="23" spans="1:11" ht="33" customHeight="1" x14ac:dyDescent="0.15">
      <c r="A23" s="432"/>
      <c r="B23" s="97"/>
      <c r="C23" s="98"/>
      <c r="D23" s="402"/>
      <c r="E23" s="404"/>
      <c r="F23" s="396"/>
      <c r="G23" s="398"/>
      <c r="H23" s="400"/>
      <c r="I23" s="435"/>
      <c r="J23" s="436"/>
      <c r="K23" s="394"/>
    </row>
    <row r="24" spans="1:11" ht="24" customHeight="1" x14ac:dyDescent="0.15">
      <c r="A24" s="430">
        <v>4</v>
      </c>
      <c r="B24" s="91" t="s">
        <v>373</v>
      </c>
      <c r="C24" s="92" t="s">
        <v>373</v>
      </c>
      <c r="D24" s="401"/>
      <c r="E24" s="403"/>
      <c r="F24" s="395"/>
      <c r="G24" s="397" t="str">
        <f>IF(F24&lt;&gt;"",DATEDIF(F24,"2022/4/2","Y"),"")</f>
        <v/>
      </c>
      <c r="H24" s="399" t="str">
        <f>IF(F24="","",VLOOKUP(DATEDIF(F24,DATE(IF(MONTH("2022/4/1")&lt;=3,YEAR("2022/4/1")-1,YEAR("2022/4/1")),4,1),"Y"),{0,"幼児";6,"小１";7,"小２";8,"小３";9,"小４";10,"小５";11,"小６";12,"中１";13,"中２";14,"中３";15,"高校";16,"高校";17,"高校";18,"大学/一般"},2,1))</f>
        <v/>
      </c>
      <c r="I24" s="433" t="str">
        <f>IF(F24="","",VLOOKUP(DATEDIF(F24,DATE(IF(MONTH("2022/4/1")&lt;=3,YEAR("2022/4/1")-1,YEAR("2022/4/1")),4,1),"Y"),{0,"高校生以下
（1,000円）";18,"一般
（2,000円）"},2,1))</f>
        <v/>
      </c>
      <c r="J24" s="434"/>
      <c r="K24" s="394"/>
    </row>
    <row r="25" spans="1:11" ht="33" customHeight="1" x14ac:dyDescent="0.15">
      <c r="A25" s="431"/>
      <c r="B25" s="93"/>
      <c r="C25" s="94"/>
      <c r="D25" s="402"/>
      <c r="E25" s="404"/>
      <c r="F25" s="396"/>
      <c r="G25" s="398"/>
      <c r="H25" s="400"/>
      <c r="I25" s="435"/>
      <c r="J25" s="436"/>
      <c r="K25" s="394"/>
    </row>
    <row r="26" spans="1:11" ht="24" customHeight="1" x14ac:dyDescent="0.15">
      <c r="A26" s="432">
        <v>5</v>
      </c>
      <c r="B26" s="95" t="s">
        <v>373</v>
      </c>
      <c r="C26" s="96" t="s">
        <v>373</v>
      </c>
      <c r="D26" s="401"/>
      <c r="E26" s="403"/>
      <c r="F26" s="395"/>
      <c r="G26" s="397" t="str">
        <f>IF(F26&lt;&gt;"",DATEDIF(F26,"2022/4/2","Y"),"")</f>
        <v/>
      </c>
      <c r="H26" s="399" t="str">
        <f>IF(F26="","",VLOOKUP(DATEDIF(F26,DATE(IF(MONTH("2022/4/1")&lt;=3,YEAR("2022/4/1")-1,YEAR("2022/4/1")),4,1),"Y"),{0,"幼児";6,"小１";7,"小２";8,"小３";9,"小４";10,"小５";11,"小６";12,"中１";13,"中２";14,"中３";15,"高校";16,"高校";17,"高校";18,"大学/一般"},2,1))</f>
        <v/>
      </c>
      <c r="I26" s="433" t="str">
        <f>IF(F26="","",VLOOKUP(DATEDIF(F26,DATE(IF(MONTH("2022/4/1")&lt;=3,YEAR("2022/4/1")-1,YEAR("2022/4/1")),4,1),"Y"),{0,"高校生以下
（1,000円）";18,"一般
（2,000円）"},2,1))</f>
        <v/>
      </c>
      <c r="J26" s="434"/>
      <c r="K26" s="394"/>
    </row>
    <row r="27" spans="1:11" ht="33" customHeight="1" x14ac:dyDescent="0.15">
      <c r="A27" s="432"/>
      <c r="B27" s="97"/>
      <c r="C27" s="98"/>
      <c r="D27" s="402"/>
      <c r="E27" s="404"/>
      <c r="F27" s="396"/>
      <c r="G27" s="398"/>
      <c r="H27" s="400"/>
      <c r="I27" s="435"/>
      <c r="J27" s="436"/>
      <c r="K27" s="394"/>
    </row>
    <row r="28" spans="1:11" ht="24" customHeight="1" x14ac:dyDescent="0.15">
      <c r="A28" s="430">
        <v>6</v>
      </c>
      <c r="B28" s="91" t="s">
        <v>373</v>
      </c>
      <c r="C28" s="92" t="s">
        <v>373</v>
      </c>
      <c r="D28" s="401"/>
      <c r="E28" s="403"/>
      <c r="F28" s="395"/>
      <c r="G28" s="397" t="str">
        <f>IF(F28&lt;&gt;"",DATEDIF(F28,"2022/4/2","Y"),"")</f>
        <v/>
      </c>
      <c r="H28" s="399" t="str">
        <f>IF(F28="","",VLOOKUP(DATEDIF(F28,DATE(IF(MONTH("2022/4/1")&lt;=3,YEAR("2022/4/1")-1,YEAR("2022/4/1")),4,1),"Y"),{0,"幼児";6,"小１";7,"小２";8,"小３";9,"小４";10,"小５";11,"小６";12,"中１";13,"中２";14,"中３";15,"高校";16,"高校";17,"高校";18,"大学/一般"},2,1))</f>
        <v/>
      </c>
      <c r="I28" s="433" t="str">
        <f>IF(F28="","",VLOOKUP(DATEDIF(F28,DATE(IF(MONTH("2022/4/1")&lt;=3,YEAR("2022/4/1")-1,YEAR("2022/4/1")),4,1),"Y"),{0,"高校生以下
（1,000円）";18,"一般
（2,000円）"},2,1))</f>
        <v/>
      </c>
      <c r="J28" s="434"/>
      <c r="K28" s="394"/>
    </row>
    <row r="29" spans="1:11" ht="33" customHeight="1" x14ac:dyDescent="0.15">
      <c r="A29" s="431"/>
      <c r="B29" s="93"/>
      <c r="C29" s="94"/>
      <c r="D29" s="402"/>
      <c r="E29" s="404"/>
      <c r="F29" s="396"/>
      <c r="G29" s="398"/>
      <c r="H29" s="400"/>
      <c r="I29" s="435"/>
      <c r="J29" s="436"/>
      <c r="K29" s="394"/>
    </row>
    <row r="30" spans="1:11" ht="24" customHeight="1" x14ac:dyDescent="0.15">
      <c r="A30" s="432">
        <v>7</v>
      </c>
      <c r="B30" s="95" t="s">
        <v>373</v>
      </c>
      <c r="C30" s="96" t="s">
        <v>373</v>
      </c>
      <c r="D30" s="401"/>
      <c r="E30" s="403"/>
      <c r="F30" s="395"/>
      <c r="G30" s="397" t="str">
        <f>IF(F30&lt;&gt;"",DATEDIF(F30,"2022/4/2","Y"),"")</f>
        <v/>
      </c>
      <c r="H30" s="399" t="str">
        <f>IF(F30="","",VLOOKUP(DATEDIF(F30,DATE(IF(MONTH("2022/4/1")&lt;=3,YEAR("2022/4/1")-1,YEAR("2022/4/1")),4,1),"Y"),{0,"幼児";6,"小１";7,"小２";8,"小３";9,"小４";10,"小５";11,"小６";12,"中１";13,"中２";14,"中３";15,"高校";16,"高校";17,"高校";18,"大学/一般"},2,1))</f>
        <v/>
      </c>
      <c r="I30" s="433" t="str">
        <f>IF(F30="","",VLOOKUP(DATEDIF(F30,DATE(IF(MONTH("2022/4/1")&lt;=3,YEAR("2022/4/1")-1,YEAR("2022/4/1")),4,1),"Y"),{0,"高校生以下
（1,000円）";18,"一般
（2,000円）"},2,1))</f>
        <v/>
      </c>
      <c r="J30" s="434"/>
      <c r="K30" s="394"/>
    </row>
    <row r="31" spans="1:11" ht="33" customHeight="1" x14ac:dyDescent="0.15">
      <c r="A31" s="432"/>
      <c r="B31" s="97"/>
      <c r="C31" s="98"/>
      <c r="D31" s="402"/>
      <c r="E31" s="404"/>
      <c r="F31" s="396"/>
      <c r="G31" s="398"/>
      <c r="H31" s="400"/>
      <c r="I31" s="435"/>
      <c r="J31" s="436"/>
      <c r="K31" s="394"/>
    </row>
    <row r="32" spans="1:11" ht="24" customHeight="1" x14ac:dyDescent="0.15">
      <c r="A32" s="430">
        <v>8</v>
      </c>
      <c r="B32" s="91" t="s">
        <v>373</v>
      </c>
      <c r="C32" s="92" t="s">
        <v>373</v>
      </c>
      <c r="D32" s="401"/>
      <c r="E32" s="403"/>
      <c r="F32" s="395"/>
      <c r="G32" s="397" t="str">
        <f>IF(F32&lt;&gt;"",DATEDIF(F32,"2022/4/2","Y"),"")</f>
        <v/>
      </c>
      <c r="H32" s="399" t="str">
        <f>IF(F32="","",VLOOKUP(DATEDIF(F32,DATE(IF(MONTH("2022/4/1")&lt;=3,YEAR("2022/4/1")-1,YEAR("2022/4/1")),4,1),"Y"),{0,"幼児";6,"小１";7,"小２";8,"小３";9,"小４";10,"小５";11,"小６";12,"中１";13,"中２";14,"中３";15,"高校";16,"高校";17,"高校";18,"大学/一般"},2,1))</f>
        <v/>
      </c>
      <c r="I32" s="433" t="str">
        <f>IF(F32="","",VLOOKUP(DATEDIF(F32,DATE(IF(MONTH("2022/4/1")&lt;=3,YEAR("2022/4/1")-1,YEAR("2022/4/1")),4,1),"Y"),{0,"高校生以下
（1,000円）";18,"一般
（2,000円）"},2,1))</f>
        <v/>
      </c>
      <c r="J32" s="434"/>
      <c r="K32" s="394"/>
    </row>
    <row r="33" spans="1:11" ht="33" customHeight="1" x14ac:dyDescent="0.15">
      <c r="A33" s="431"/>
      <c r="B33" s="93"/>
      <c r="C33" s="94"/>
      <c r="D33" s="402"/>
      <c r="E33" s="404"/>
      <c r="F33" s="396"/>
      <c r="G33" s="398"/>
      <c r="H33" s="400"/>
      <c r="I33" s="435"/>
      <c r="J33" s="436"/>
      <c r="K33" s="394"/>
    </row>
    <row r="34" spans="1:11" ht="24" customHeight="1" x14ac:dyDescent="0.15">
      <c r="A34" s="432">
        <v>9</v>
      </c>
      <c r="B34" s="95" t="s">
        <v>373</v>
      </c>
      <c r="C34" s="96" t="s">
        <v>373</v>
      </c>
      <c r="D34" s="401"/>
      <c r="E34" s="403"/>
      <c r="F34" s="395"/>
      <c r="G34" s="397" t="str">
        <f>IF(F34&lt;&gt;"",DATEDIF(F34,"2022/4/2","Y"),"")</f>
        <v/>
      </c>
      <c r="H34" s="399" t="str">
        <f>IF(F34="","",VLOOKUP(DATEDIF(F34,DATE(IF(MONTH("2022/4/1")&lt;=3,YEAR("2022/4/1")-1,YEAR("2022/4/1")),4,1),"Y"),{0,"幼児";6,"小１";7,"小２";8,"小３";9,"小４";10,"小５";11,"小６";12,"中１";13,"中２";14,"中３";15,"高校";16,"高校";17,"高校";18,"大学/一般"},2,1))</f>
        <v/>
      </c>
      <c r="I34" s="433" t="str">
        <f>IF(F34="","",VLOOKUP(DATEDIF(F34,DATE(IF(MONTH("2022/4/1")&lt;=3,YEAR("2022/4/1")-1,YEAR("2022/4/1")),4,1),"Y"),{0,"高校生以下
（1,000円）";18,"一般
（2,000円）"},2,1))</f>
        <v/>
      </c>
      <c r="J34" s="434"/>
      <c r="K34" s="394"/>
    </row>
    <row r="35" spans="1:11" ht="33" customHeight="1" x14ac:dyDescent="0.15">
      <c r="A35" s="432"/>
      <c r="B35" s="97"/>
      <c r="C35" s="98"/>
      <c r="D35" s="402"/>
      <c r="E35" s="404"/>
      <c r="F35" s="396"/>
      <c r="G35" s="398"/>
      <c r="H35" s="400"/>
      <c r="I35" s="435"/>
      <c r="J35" s="436"/>
      <c r="K35" s="394"/>
    </row>
    <row r="36" spans="1:11" ht="24" customHeight="1" x14ac:dyDescent="0.15">
      <c r="A36" s="430">
        <v>10</v>
      </c>
      <c r="B36" s="91" t="s">
        <v>373</v>
      </c>
      <c r="C36" s="92" t="s">
        <v>373</v>
      </c>
      <c r="D36" s="401"/>
      <c r="E36" s="403"/>
      <c r="F36" s="395"/>
      <c r="G36" s="397" t="str">
        <f>IF(F36&lt;&gt;"",DATEDIF(F36,"2022/4/2","Y"),"")</f>
        <v/>
      </c>
      <c r="H36" s="399" t="str">
        <f>IF(F36="","",VLOOKUP(DATEDIF(F36,DATE(IF(MONTH("2022/4/1")&lt;=3,YEAR("2022/4/1")-1,YEAR("2022/4/1")),4,1),"Y"),{0,"幼児";6,"小１";7,"小２";8,"小３";9,"小４";10,"小５";11,"小６";12,"中１";13,"中２";14,"中３";15,"高校";16,"高校";17,"高校";18,"大学/一般"},2,1))</f>
        <v/>
      </c>
      <c r="I36" s="433" t="str">
        <f>IF(F36="","",VLOOKUP(DATEDIF(F36,DATE(IF(MONTH("2022/4/1")&lt;=3,YEAR("2022/4/1")-1,YEAR("2022/4/1")),4,1),"Y"),{0,"高校生以下
（1,000円）";18,"一般
（2,000円）"},2,1))</f>
        <v/>
      </c>
      <c r="J36" s="434"/>
      <c r="K36" s="394"/>
    </row>
    <row r="37" spans="1:11" ht="33" customHeight="1" x14ac:dyDescent="0.15">
      <c r="A37" s="431"/>
      <c r="B37" s="93"/>
      <c r="C37" s="94"/>
      <c r="D37" s="402"/>
      <c r="E37" s="404"/>
      <c r="F37" s="396"/>
      <c r="G37" s="398"/>
      <c r="H37" s="400"/>
      <c r="I37" s="435"/>
      <c r="J37" s="436"/>
      <c r="K37" s="394"/>
    </row>
    <row r="38" spans="1:11" ht="24" customHeight="1" x14ac:dyDescent="0.15">
      <c r="A38" s="432">
        <v>11</v>
      </c>
      <c r="B38" s="95" t="s">
        <v>373</v>
      </c>
      <c r="C38" s="96" t="s">
        <v>373</v>
      </c>
      <c r="D38" s="401"/>
      <c r="E38" s="403"/>
      <c r="F38" s="395"/>
      <c r="G38" s="397" t="str">
        <f>IF(F38&lt;&gt;"",DATEDIF(F38,"2022/4/2","Y"),"")</f>
        <v/>
      </c>
      <c r="H38" s="399" t="str">
        <f>IF(F38="","",VLOOKUP(DATEDIF(F38,DATE(IF(MONTH("2022/4/1")&lt;=3,YEAR("2022/4/1")-1,YEAR("2022/4/1")),4,1),"Y"),{0,"幼児";6,"小１";7,"小２";8,"小３";9,"小４";10,"小５";11,"小６";12,"中１";13,"中２";14,"中３";15,"高校";16,"高校";17,"高校";18,"大学/一般"},2,1))</f>
        <v/>
      </c>
      <c r="I38" s="433" t="str">
        <f>IF(F38="","",VLOOKUP(DATEDIF(F38,DATE(IF(MONTH("2022/4/1")&lt;=3,YEAR("2022/4/1")-1,YEAR("2022/4/1")),4,1),"Y"),{0,"高校生以下
（1,000円）";18,"一般
（2,000円）"},2,1))</f>
        <v/>
      </c>
      <c r="J38" s="434"/>
      <c r="K38" s="394"/>
    </row>
    <row r="39" spans="1:11" ht="33" customHeight="1" x14ac:dyDescent="0.15">
      <c r="A39" s="432"/>
      <c r="B39" s="97"/>
      <c r="C39" s="98"/>
      <c r="D39" s="402"/>
      <c r="E39" s="404"/>
      <c r="F39" s="396"/>
      <c r="G39" s="398"/>
      <c r="H39" s="400"/>
      <c r="I39" s="435"/>
      <c r="J39" s="436"/>
      <c r="K39" s="394"/>
    </row>
    <row r="40" spans="1:11" ht="24" customHeight="1" x14ac:dyDescent="0.15">
      <c r="A40" s="430">
        <v>12</v>
      </c>
      <c r="B40" s="91" t="s">
        <v>373</v>
      </c>
      <c r="C40" s="92" t="s">
        <v>373</v>
      </c>
      <c r="D40" s="401"/>
      <c r="E40" s="403"/>
      <c r="F40" s="395"/>
      <c r="G40" s="397" t="str">
        <f>IF(F40&lt;&gt;"",DATEDIF(F40,"2022/4/2","Y"),"")</f>
        <v/>
      </c>
      <c r="H40" s="399" t="str">
        <f>IF(F40="","",VLOOKUP(DATEDIF(F40,DATE(IF(MONTH("2022/4/1")&lt;=3,YEAR("2022/4/1")-1,YEAR("2022/4/1")),4,1),"Y"),{0,"幼児";6,"小１";7,"小２";8,"小３";9,"小４";10,"小５";11,"小６";12,"中１";13,"中２";14,"中３";15,"高校";16,"高校";17,"高校";18,"大学/一般"},2,1))</f>
        <v/>
      </c>
      <c r="I40" s="433" t="str">
        <f>IF(F40="","",VLOOKUP(DATEDIF(F40,DATE(IF(MONTH("2022/4/1")&lt;=3,YEAR("2022/4/1")-1,YEAR("2022/4/1")),4,1),"Y"),{0,"高校生以下
（1,000円）";18,"一般
（2,000円）"},2,1))</f>
        <v/>
      </c>
      <c r="J40" s="434"/>
      <c r="K40" s="394"/>
    </row>
    <row r="41" spans="1:11" ht="33" customHeight="1" x14ac:dyDescent="0.15">
      <c r="A41" s="431"/>
      <c r="B41" s="93"/>
      <c r="C41" s="94"/>
      <c r="D41" s="402"/>
      <c r="E41" s="404"/>
      <c r="F41" s="396"/>
      <c r="G41" s="398"/>
      <c r="H41" s="400"/>
      <c r="I41" s="435"/>
      <c r="J41" s="436"/>
      <c r="K41" s="394"/>
    </row>
    <row r="42" spans="1:11" ht="24" customHeight="1" x14ac:dyDescent="0.15">
      <c r="A42" s="432">
        <v>13</v>
      </c>
      <c r="B42" s="95" t="s">
        <v>373</v>
      </c>
      <c r="C42" s="96" t="s">
        <v>373</v>
      </c>
      <c r="D42" s="401"/>
      <c r="E42" s="403"/>
      <c r="F42" s="395"/>
      <c r="G42" s="397" t="str">
        <f>IF(F42&lt;&gt;"",DATEDIF(F42,"2022/4/2","Y"),"")</f>
        <v/>
      </c>
      <c r="H42" s="399" t="str">
        <f>IF(F42="","",VLOOKUP(DATEDIF(F42,DATE(IF(MONTH("2022/4/1")&lt;=3,YEAR("2022/4/1")-1,YEAR("2022/4/1")),4,1),"Y"),{0,"幼児";6,"小１";7,"小２";8,"小３";9,"小４";10,"小５";11,"小６";12,"中１";13,"中２";14,"中３";15,"高校";16,"高校";17,"高校";18,"大学/一般"},2,1))</f>
        <v/>
      </c>
      <c r="I42" s="433" t="str">
        <f>IF(F42="","",VLOOKUP(DATEDIF(F42,DATE(IF(MONTH("2022/4/1")&lt;=3,YEAR("2022/4/1")-1,YEAR("2022/4/1")),4,1),"Y"),{0,"高校生以下
（1,000円）";18,"一般
（2,000円）"},2,1))</f>
        <v/>
      </c>
      <c r="J42" s="434"/>
      <c r="K42" s="394"/>
    </row>
    <row r="43" spans="1:11" ht="33" customHeight="1" x14ac:dyDescent="0.15">
      <c r="A43" s="432"/>
      <c r="B43" s="97"/>
      <c r="C43" s="98"/>
      <c r="D43" s="402"/>
      <c r="E43" s="404"/>
      <c r="F43" s="396"/>
      <c r="G43" s="398"/>
      <c r="H43" s="400"/>
      <c r="I43" s="435"/>
      <c r="J43" s="436"/>
      <c r="K43" s="394"/>
    </row>
    <row r="44" spans="1:11" ht="24" customHeight="1" x14ac:dyDescent="0.15">
      <c r="A44" s="430">
        <v>14</v>
      </c>
      <c r="B44" s="91" t="s">
        <v>373</v>
      </c>
      <c r="C44" s="92" t="s">
        <v>373</v>
      </c>
      <c r="D44" s="401"/>
      <c r="E44" s="403"/>
      <c r="F44" s="395"/>
      <c r="G44" s="397" t="str">
        <f>IF(F44&lt;&gt;"",DATEDIF(F44,"2022/4/2","Y"),"")</f>
        <v/>
      </c>
      <c r="H44" s="399" t="str">
        <f>IF(F44="","",VLOOKUP(DATEDIF(F44,DATE(IF(MONTH("2022/4/1")&lt;=3,YEAR("2022/4/1")-1,YEAR("2022/4/1")),4,1),"Y"),{0,"幼児";6,"小１";7,"小２";8,"小３";9,"小４";10,"小５";11,"小６";12,"中１";13,"中２";14,"中３";15,"高校";16,"高校";17,"高校";18,"大学/一般"},2,1))</f>
        <v/>
      </c>
      <c r="I44" s="433" t="str">
        <f>IF(F44="","",VLOOKUP(DATEDIF(F44,DATE(IF(MONTH("2022/4/1")&lt;=3,YEAR("2022/4/1")-1,YEAR("2022/4/1")),4,1),"Y"),{0,"高校生以下
（1,000円）";18,"一般
（2,000円）"},2,1))</f>
        <v/>
      </c>
      <c r="J44" s="434"/>
      <c r="K44" s="394"/>
    </row>
    <row r="45" spans="1:11" ht="33" customHeight="1" x14ac:dyDescent="0.15">
      <c r="A45" s="431"/>
      <c r="B45" s="93"/>
      <c r="C45" s="94"/>
      <c r="D45" s="402"/>
      <c r="E45" s="404"/>
      <c r="F45" s="396"/>
      <c r="G45" s="398"/>
      <c r="H45" s="400"/>
      <c r="I45" s="435"/>
      <c r="J45" s="436"/>
      <c r="K45" s="394"/>
    </row>
    <row r="46" spans="1:11" ht="24" customHeight="1" x14ac:dyDescent="0.15">
      <c r="A46" s="432">
        <v>15</v>
      </c>
      <c r="B46" s="95" t="s">
        <v>373</v>
      </c>
      <c r="C46" s="96" t="s">
        <v>373</v>
      </c>
      <c r="D46" s="401"/>
      <c r="E46" s="403"/>
      <c r="F46" s="395"/>
      <c r="G46" s="397" t="str">
        <f>IF(F46&lt;&gt;"",DATEDIF(F46,"2022/4/2","Y"),"")</f>
        <v/>
      </c>
      <c r="H46" s="399" t="str">
        <f>IF(F46="","",VLOOKUP(DATEDIF(F46,DATE(IF(MONTH("2022/4/1")&lt;=3,YEAR("2022/4/1")-1,YEAR("2022/4/1")),4,1),"Y"),{0,"幼児";6,"小１";7,"小２";8,"小３";9,"小４";10,"小５";11,"小６";12,"中１";13,"中２";14,"中３";15,"高校";16,"高校";17,"高校";18,"大学/一般"},2,1))</f>
        <v/>
      </c>
      <c r="I46" s="433" t="str">
        <f>IF(F46="","",VLOOKUP(DATEDIF(F46,DATE(IF(MONTH("2022/4/1")&lt;=3,YEAR("2022/4/1")-1,YEAR("2022/4/1")),4,1),"Y"),{0,"高校生以下
（1,000円）";18,"一般
（2,000円）"},2,1))</f>
        <v/>
      </c>
      <c r="J46" s="434"/>
      <c r="K46" s="394"/>
    </row>
    <row r="47" spans="1:11" ht="33" customHeight="1" x14ac:dyDescent="0.15">
      <c r="A47" s="432"/>
      <c r="B47" s="97"/>
      <c r="C47" s="98"/>
      <c r="D47" s="402"/>
      <c r="E47" s="404"/>
      <c r="F47" s="396"/>
      <c r="G47" s="398"/>
      <c r="H47" s="400"/>
      <c r="I47" s="435"/>
      <c r="J47" s="436"/>
      <c r="K47" s="394"/>
    </row>
    <row r="48" spans="1:11" ht="24" customHeight="1" x14ac:dyDescent="0.15">
      <c r="A48" s="430">
        <v>16</v>
      </c>
      <c r="B48" s="91" t="s">
        <v>373</v>
      </c>
      <c r="C48" s="92" t="s">
        <v>373</v>
      </c>
      <c r="D48" s="401"/>
      <c r="E48" s="403"/>
      <c r="F48" s="395"/>
      <c r="G48" s="397" t="str">
        <f>IF(F48&lt;&gt;"",DATEDIF(F48,"2022/4/2","Y"),"")</f>
        <v/>
      </c>
      <c r="H48" s="399" t="str">
        <f>IF(F48="","",VLOOKUP(DATEDIF(F48,DATE(IF(MONTH("2022/4/1")&lt;=3,YEAR("2022/4/1")-1,YEAR("2022/4/1")),4,1),"Y"),{0,"幼児";6,"小１";7,"小２";8,"小３";9,"小４";10,"小５";11,"小６";12,"中１";13,"中２";14,"中３";15,"高校";16,"高校";17,"高校";18,"大学/一般"},2,1))</f>
        <v/>
      </c>
      <c r="I48" s="433" t="str">
        <f>IF(F48="","",VLOOKUP(DATEDIF(F48,DATE(IF(MONTH("2022/4/1")&lt;=3,YEAR("2022/4/1")-1,YEAR("2022/4/1")),4,1),"Y"),{0,"高校生以下
（1,000円）";18,"一般
（2,000円）"},2,1))</f>
        <v/>
      </c>
      <c r="J48" s="434"/>
      <c r="K48" s="394"/>
    </row>
    <row r="49" spans="1:11" ht="33" customHeight="1" x14ac:dyDescent="0.15">
      <c r="A49" s="431"/>
      <c r="B49" s="93"/>
      <c r="C49" s="94"/>
      <c r="D49" s="402"/>
      <c r="E49" s="404"/>
      <c r="F49" s="396"/>
      <c r="G49" s="398"/>
      <c r="H49" s="400"/>
      <c r="I49" s="435"/>
      <c r="J49" s="436"/>
      <c r="K49" s="394"/>
    </row>
    <row r="50" spans="1:11" ht="24" customHeight="1" x14ac:dyDescent="0.15">
      <c r="A50" s="432">
        <v>17</v>
      </c>
      <c r="B50" s="95" t="s">
        <v>373</v>
      </c>
      <c r="C50" s="96" t="s">
        <v>373</v>
      </c>
      <c r="D50" s="401"/>
      <c r="E50" s="403"/>
      <c r="F50" s="395"/>
      <c r="G50" s="397" t="str">
        <f>IF(F50&lt;&gt;"",DATEDIF(F50,"2022/4/2","Y"),"")</f>
        <v/>
      </c>
      <c r="H50" s="399" t="str">
        <f>IF(F50="","",VLOOKUP(DATEDIF(F50,DATE(IF(MONTH("2022/4/1")&lt;=3,YEAR("2022/4/1")-1,YEAR("2022/4/1")),4,1),"Y"),{0,"幼児";6,"小１";7,"小２";8,"小３";9,"小４";10,"小５";11,"小６";12,"中１";13,"中２";14,"中３";15,"高校";16,"高校";17,"高校";18,"大学/一般"},2,1))</f>
        <v/>
      </c>
      <c r="I50" s="433" t="str">
        <f>IF(F50="","",VLOOKUP(DATEDIF(F50,DATE(IF(MONTH("2022/4/1")&lt;=3,YEAR("2022/4/1")-1,YEAR("2022/4/1")),4,1),"Y"),{0,"高校生以下
（1,000円）";18,"一般
（2,000円）"},2,1))</f>
        <v/>
      </c>
      <c r="J50" s="434"/>
      <c r="K50" s="394"/>
    </row>
    <row r="51" spans="1:11" ht="33" customHeight="1" x14ac:dyDescent="0.15">
      <c r="A51" s="432"/>
      <c r="B51" s="97"/>
      <c r="C51" s="98"/>
      <c r="D51" s="402"/>
      <c r="E51" s="404"/>
      <c r="F51" s="396"/>
      <c r="G51" s="398"/>
      <c r="H51" s="400"/>
      <c r="I51" s="435"/>
      <c r="J51" s="436"/>
      <c r="K51" s="394"/>
    </row>
    <row r="52" spans="1:11" ht="24" customHeight="1" x14ac:dyDescent="0.15">
      <c r="A52" s="430">
        <v>18</v>
      </c>
      <c r="B52" s="91" t="s">
        <v>373</v>
      </c>
      <c r="C52" s="92" t="s">
        <v>373</v>
      </c>
      <c r="D52" s="401"/>
      <c r="E52" s="403"/>
      <c r="F52" s="395"/>
      <c r="G52" s="397" t="str">
        <f>IF(F52&lt;&gt;"",DATEDIF(F52,"2022/4/2","Y"),"")</f>
        <v/>
      </c>
      <c r="H52" s="399" t="str">
        <f>IF(F52="","",VLOOKUP(DATEDIF(F52,DATE(IF(MONTH("2022/4/1")&lt;=3,YEAR("2022/4/1")-1,YEAR("2022/4/1")),4,1),"Y"),{0,"幼児";6,"小１";7,"小２";8,"小３";9,"小４";10,"小５";11,"小６";12,"中１";13,"中２";14,"中３";15,"高校";16,"高校";17,"高校";18,"大学/一般"},2,1))</f>
        <v/>
      </c>
      <c r="I52" s="433" t="str">
        <f>IF(F52="","",VLOOKUP(DATEDIF(F52,DATE(IF(MONTH("2022/4/1")&lt;=3,YEAR("2022/4/1")-1,YEAR("2022/4/1")),4,1),"Y"),{0,"高校生以下
（1,000円）";18,"一般
（2,000円）"},2,1))</f>
        <v/>
      </c>
      <c r="J52" s="434"/>
      <c r="K52" s="394"/>
    </row>
    <row r="53" spans="1:11" ht="33" customHeight="1" x14ac:dyDescent="0.15">
      <c r="A53" s="431"/>
      <c r="B53" s="93"/>
      <c r="C53" s="94"/>
      <c r="D53" s="402"/>
      <c r="E53" s="404"/>
      <c r="F53" s="396"/>
      <c r="G53" s="398"/>
      <c r="H53" s="400"/>
      <c r="I53" s="435"/>
      <c r="J53" s="436"/>
      <c r="K53" s="394"/>
    </row>
    <row r="54" spans="1:11" ht="24" customHeight="1" x14ac:dyDescent="0.15">
      <c r="A54" s="432">
        <v>19</v>
      </c>
      <c r="B54" s="95" t="s">
        <v>373</v>
      </c>
      <c r="C54" s="96" t="s">
        <v>373</v>
      </c>
      <c r="D54" s="401"/>
      <c r="E54" s="403"/>
      <c r="F54" s="395"/>
      <c r="G54" s="397" t="str">
        <f>IF(F54&lt;&gt;"",DATEDIF(F54,"2022/4/2","Y"),"")</f>
        <v/>
      </c>
      <c r="H54" s="399" t="str">
        <f>IF(F54="","",VLOOKUP(DATEDIF(F54,DATE(IF(MONTH("2022/4/1")&lt;=3,YEAR("2022/4/1")-1,YEAR("2022/4/1")),4,1),"Y"),{0,"幼児";6,"小１";7,"小２";8,"小３";9,"小４";10,"小５";11,"小６";12,"中１";13,"中２";14,"中３";15,"高校";16,"高校";17,"高校";18,"大学/一般"},2,1))</f>
        <v/>
      </c>
      <c r="I54" s="433" t="str">
        <f>IF(F54="","",VLOOKUP(DATEDIF(F54,DATE(IF(MONTH("2022/4/1")&lt;=3,YEAR("2022/4/1")-1,YEAR("2022/4/1")),4,1),"Y"),{0,"高校生以下
（1,000円）";18,"一般
（2,000円）"},2,1))</f>
        <v/>
      </c>
      <c r="J54" s="434"/>
      <c r="K54" s="394"/>
    </row>
    <row r="55" spans="1:11" ht="33" customHeight="1" x14ac:dyDescent="0.15">
      <c r="A55" s="432"/>
      <c r="B55" s="97"/>
      <c r="C55" s="98"/>
      <c r="D55" s="402"/>
      <c r="E55" s="404"/>
      <c r="F55" s="396"/>
      <c r="G55" s="398"/>
      <c r="H55" s="400"/>
      <c r="I55" s="435"/>
      <c r="J55" s="436"/>
      <c r="K55" s="394"/>
    </row>
    <row r="56" spans="1:11" ht="24" customHeight="1" x14ac:dyDescent="0.15">
      <c r="A56" s="430">
        <v>20</v>
      </c>
      <c r="B56" s="91" t="s">
        <v>373</v>
      </c>
      <c r="C56" s="92" t="s">
        <v>373</v>
      </c>
      <c r="D56" s="401"/>
      <c r="E56" s="403"/>
      <c r="F56" s="395"/>
      <c r="G56" s="397" t="str">
        <f>IF(F56&lt;&gt;"",DATEDIF(F56,"2022/4/2","Y"),"")</f>
        <v/>
      </c>
      <c r="H56" s="399" t="str">
        <f>IF(F56="","",VLOOKUP(DATEDIF(F56,DATE(IF(MONTH("2022/4/1")&lt;=3,YEAR("2022/4/1")-1,YEAR("2022/4/1")),4,1),"Y"),{0,"幼児";6,"小１";7,"小２";8,"小３";9,"小４";10,"小５";11,"小６";12,"中１";13,"中２";14,"中３";15,"高校";16,"高校";17,"高校";18,"大学/一般"},2,1))</f>
        <v/>
      </c>
      <c r="I56" s="433" t="str">
        <f>IF(F56="","",VLOOKUP(DATEDIF(F56,DATE(IF(MONTH("2022/4/1")&lt;=3,YEAR("2022/4/1")-1,YEAR("2022/4/1")),4,1),"Y"),{0,"高校生以下
（1,000円）";18,"一般
（2,000円）"},2,1))</f>
        <v/>
      </c>
      <c r="J56" s="434"/>
      <c r="K56" s="394"/>
    </row>
    <row r="57" spans="1:11" ht="33" customHeight="1" x14ac:dyDescent="0.15">
      <c r="A57" s="431"/>
      <c r="B57" s="93"/>
      <c r="C57" s="94"/>
      <c r="D57" s="402"/>
      <c r="E57" s="404"/>
      <c r="F57" s="396"/>
      <c r="G57" s="398"/>
      <c r="H57" s="400"/>
      <c r="I57" s="435"/>
      <c r="J57" s="436"/>
      <c r="K57" s="394"/>
    </row>
    <row r="58" spans="1:11" ht="24" customHeight="1" x14ac:dyDescent="0.15">
      <c r="A58" s="432">
        <v>21</v>
      </c>
      <c r="B58" s="95" t="s">
        <v>373</v>
      </c>
      <c r="C58" s="96" t="s">
        <v>373</v>
      </c>
      <c r="D58" s="401"/>
      <c r="E58" s="403"/>
      <c r="F58" s="395"/>
      <c r="G58" s="397" t="str">
        <f>IF(F58&lt;&gt;"",DATEDIF(F58,"2022/4/2","Y"),"")</f>
        <v/>
      </c>
      <c r="H58" s="399" t="str">
        <f>IF(F58="","",VLOOKUP(DATEDIF(F58,DATE(IF(MONTH("2022/4/1")&lt;=3,YEAR("2022/4/1")-1,YEAR("2022/4/1")),4,1),"Y"),{0,"幼児";6,"小１";7,"小２";8,"小３";9,"小４";10,"小５";11,"小６";12,"中１";13,"中２";14,"中３";15,"高校";16,"高校";17,"高校";18,"大学/一般"},2,1))</f>
        <v/>
      </c>
      <c r="I58" s="433" t="str">
        <f>IF(F58="","",VLOOKUP(DATEDIF(F58,DATE(IF(MONTH("2022/4/1")&lt;=3,YEAR("2022/4/1")-1,YEAR("2022/4/1")),4,1),"Y"),{0,"高校生以下
（1,000円）";18,"一般
（2,000円）"},2,1))</f>
        <v/>
      </c>
      <c r="J58" s="434"/>
      <c r="K58" s="394"/>
    </row>
    <row r="59" spans="1:11" ht="33" customHeight="1" x14ac:dyDescent="0.15">
      <c r="A59" s="432"/>
      <c r="B59" s="97"/>
      <c r="C59" s="98"/>
      <c r="D59" s="402"/>
      <c r="E59" s="404"/>
      <c r="F59" s="396"/>
      <c r="G59" s="398"/>
      <c r="H59" s="400"/>
      <c r="I59" s="435"/>
      <c r="J59" s="436"/>
      <c r="K59" s="394"/>
    </row>
    <row r="60" spans="1:11" ht="24" customHeight="1" x14ac:dyDescent="0.15">
      <c r="A60" s="430">
        <v>22</v>
      </c>
      <c r="B60" s="91" t="s">
        <v>373</v>
      </c>
      <c r="C60" s="92" t="s">
        <v>373</v>
      </c>
      <c r="D60" s="401"/>
      <c r="E60" s="403"/>
      <c r="F60" s="395"/>
      <c r="G60" s="397" t="str">
        <f>IF(F60&lt;&gt;"",DATEDIF(F60,"2022/4/2","Y"),"")</f>
        <v/>
      </c>
      <c r="H60" s="399" t="str">
        <f>IF(F60="","",VLOOKUP(DATEDIF(F60,DATE(IF(MONTH("2022/4/1")&lt;=3,YEAR("2022/4/1")-1,YEAR("2022/4/1")),4,1),"Y"),{0,"幼児";6,"小１";7,"小２";8,"小３";9,"小４";10,"小５";11,"小６";12,"中１";13,"中２";14,"中３";15,"高校";16,"高校";17,"高校";18,"大学/一般"},2,1))</f>
        <v/>
      </c>
      <c r="I60" s="433" t="str">
        <f>IF(F60="","",VLOOKUP(DATEDIF(F60,DATE(IF(MONTH("2022/4/1")&lt;=3,YEAR("2022/4/1")-1,YEAR("2022/4/1")),4,1),"Y"),{0,"高校生以下
（1,000円）";18,"一般
（2,000円）"},2,1))</f>
        <v/>
      </c>
      <c r="J60" s="434"/>
      <c r="K60" s="394"/>
    </row>
    <row r="61" spans="1:11" ht="33" customHeight="1" x14ac:dyDescent="0.15">
      <c r="A61" s="431"/>
      <c r="B61" s="93"/>
      <c r="C61" s="94"/>
      <c r="D61" s="402"/>
      <c r="E61" s="404"/>
      <c r="F61" s="396"/>
      <c r="G61" s="398"/>
      <c r="H61" s="400"/>
      <c r="I61" s="435"/>
      <c r="J61" s="436"/>
      <c r="K61" s="394"/>
    </row>
    <row r="62" spans="1:11" ht="24" customHeight="1" x14ac:dyDescent="0.15">
      <c r="A62" s="432">
        <v>23</v>
      </c>
      <c r="B62" s="95" t="s">
        <v>373</v>
      </c>
      <c r="C62" s="96" t="s">
        <v>373</v>
      </c>
      <c r="D62" s="401"/>
      <c r="E62" s="403"/>
      <c r="F62" s="395"/>
      <c r="G62" s="397" t="str">
        <f>IF(F62&lt;&gt;"",DATEDIF(F62,"2022/4/2","Y"),"")</f>
        <v/>
      </c>
      <c r="H62" s="399" t="str">
        <f>IF(F62="","",VLOOKUP(DATEDIF(F62,DATE(IF(MONTH("2022/4/1")&lt;=3,YEAR("2022/4/1")-1,YEAR("2022/4/1")),4,1),"Y"),{0,"幼児";6,"小１";7,"小２";8,"小３";9,"小４";10,"小５";11,"小６";12,"中１";13,"中２";14,"中３";15,"高校";16,"高校";17,"高校";18,"大学/一般"},2,1))</f>
        <v/>
      </c>
      <c r="I62" s="433" t="str">
        <f>IF(F62="","",VLOOKUP(DATEDIF(F62,DATE(IF(MONTH("2022/4/1")&lt;=3,YEAR("2022/4/1")-1,YEAR("2022/4/1")),4,1),"Y"),{0,"高校生以下
（1,000円）";18,"一般
（2,000円）"},2,1))</f>
        <v/>
      </c>
      <c r="J62" s="434"/>
      <c r="K62" s="394"/>
    </row>
    <row r="63" spans="1:11" ht="33" customHeight="1" x14ac:dyDescent="0.15">
      <c r="A63" s="432"/>
      <c r="B63" s="97"/>
      <c r="C63" s="98"/>
      <c r="D63" s="402"/>
      <c r="E63" s="404"/>
      <c r="F63" s="396"/>
      <c r="G63" s="398"/>
      <c r="H63" s="400"/>
      <c r="I63" s="435"/>
      <c r="J63" s="436"/>
      <c r="K63" s="394"/>
    </row>
    <row r="64" spans="1:11" ht="24" customHeight="1" x14ac:dyDescent="0.15">
      <c r="A64" s="430">
        <v>24</v>
      </c>
      <c r="B64" s="91" t="s">
        <v>373</v>
      </c>
      <c r="C64" s="92" t="s">
        <v>373</v>
      </c>
      <c r="D64" s="401"/>
      <c r="E64" s="403"/>
      <c r="F64" s="395"/>
      <c r="G64" s="397" t="str">
        <f>IF(F64&lt;&gt;"",DATEDIF(F64,"2022/4/2","Y"),"")</f>
        <v/>
      </c>
      <c r="H64" s="399" t="str">
        <f>IF(F64="","",VLOOKUP(DATEDIF(F64,DATE(IF(MONTH("2022/4/1")&lt;=3,YEAR("2022/4/1")-1,YEAR("2022/4/1")),4,1),"Y"),{0,"幼児";6,"小１";7,"小２";8,"小３";9,"小４";10,"小５";11,"小６";12,"中１";13,"中２";14,"中３";15,"高校";16,"高校";17,"高校";18,"大学/一般"},2,1))</f>
        <v/>
      </c>
      <c r="I64" s="433" t="str">
        <f>IF(F64="","",VLOOKUP(DATEDIF(F64,DATE(IF(MONTH("2022/4/1")&lt;=3,YEAR("2022/4/1")-1,YEAR("2022/4/1")),4,1),"Y"),{0,"高校生以下
（1,000円）";18,"一般
（2,000円）"},2,1))</f>
        <v/>
      </c>
      <c r="J64" s="434"/>
      <c r="K64" s="394"/>
    </row>
    <row r="65" spans="1:11" ht="33" customHeight="1" x14ac:dyDescent="0.15">
      <c r="A65" s="431"/>
      <c r="B65" s="93"/>
      <c r="C65" s="94"/>
      <c r="D65" s="402"/>
      <c r="E65" s="404"/>
      <c r="F65" s="396"/>
      <c r="G65" s="398"/>
      <c r="H65" s="400"/>
      <c r="I65" s="435"/>
      <c r="J65" s="436"/>
      <c r="K65" s="394"/>
    </row>
    <row r="66" spans="1:11" ht="24" customHeight="1" x14ac:dyDescent="0.15">
      <c r="A66" s="430">
        <v>25</v>
      </c>
      <c r="B66" s="91" t="s">
        <v>373</v>
      </c>
      <c r="C66" s="92" t="s">
        <v>373</v>
      </c>
      <c r="D66" s="401"/>
      <c r="E66" s="403"/>
      <c r="F66" s="395"/>
      <c r="G66" s="397" t="str">
        <f>IF(F66&lt;&gt;"",DATEDIF(F66,"2022/4/2","Y"),"")</f>
        <v/>
      </c>
      <c r="H66" s="399" t="str">
        <f>IF(F66="","",VLOOKUP(DATEDIF(F66,DATE(IF(MONTH("2022/4/1")&lt;=3,YEAR("2022/4/1")-1,YEAR("2022/4/1")),4,1),"Y"),{0,"幼児";6,"小１";7,"小２";8,"小３";9,"小４";10,"小５";11,"小６";12,"中１";13,"中２";14,"中３";15,"高校";16,"高校";17,"高校";18,"大学/一般"},2,1))</f>
        <v/>
      </c>
      <c r="I66" s="433" t="str">
        <f>IF(F66="","",VLOOKUP(DATEDIF(F66,DATE(IF(MONTH("2022/4/1")&lt;=3,YEAR("2022/4/1")-1,YEAR("2022/4/1")),4,1),"Y"),{0,"高校生以下
（1,000円）";18,"一般
（2,000円）"},2,1))</f>
        <v/>
      </c>
      <c r="J66" s="434"/>
      <c r="K66" s="394"/>
    </row>
    <row r="67" spans="1:11" ht="33" customHeight="1" x14ac:dyDescent="0.15">
      <c r="A67" s="431"/>
      <c r="B67" s="93"/>
      <c r="C67" s="94"/>
      <c r="D67" s="402"/>
      <c r="E67" s="404"/>
      <c r="F67" s="396"/>
      <c r="G67" s="398"/>
      <c r="H67" s="400"/>
      <c r="I67" s="435"/>
      <c r="J67" s="436"/>
      <c r="K67" s="394"/>
    </row>
    <row r="68" spans="1:11" ht="18.75" customHeight="1" x14ac:dyDescent="0.15">
      <c r="A68" s="457" t="s">
        <v>30</v>
      </c>
      <c r="B68" s="458"/>
      <c r="C68" s="458"/>
      <c r="D68" s="458"/>
      <c r="E68" s="458"/>
      <c r="F68" s="458"/>
      <c r="G68" s="458"/>
      <c r="H68" s="458"/>
      <c r="I68" s="458"/>
      <c r="J68" s="458"/>
    </row>
    <row r="69" spans="1:11" ht="18.75" customHeight="1" x14ac:dyDescent="0.15">
      <c r="A69" s="455"/>
      <c r="B69" s="456"/>
      <c r="C69" s="456"/>
      <c r="D69" s="456"/>
      <c r="E69" s="456"/>
      <c r="F69" s="456"/>
      <c r="G69" s="456"/>
      <c r="H69" s="456"/>
      <c r="I69" s="456"/>
      <c r="J69" s="456"/>
    </row>
    <row r="70" spans="1:11" ht="18.75" customHeight="1" x14ac:dyDescent="0.15">
      <c r="A70" s="455"/>
      <c r="B70" s="456"/>
      <c r="C70" s="456"/>
      <c r="D70" s="456"/>
      <c r="E70" s="456"/>
      <c r="F70" s="456"/>
      <c r="G70" s="456"/>
      <c r="H70" s="456"/>
      <c r="I70" s="456"/>
      <c r="J70" s="456"/>
    </row>
  </sheetData>
  <sheetProtection password="CC21" sheet="1" objects="1" scenarios="1" selectLockedCells="1"/>
  <mergeCells count="231">
    <mergeCell ref="K14:K15"/>
    <mergeCell ref="I30:J31"/>
    <mergeCell ref="I32:J33"/>
    <mergeCell ref="I34:J35"/>
    <mergeCell ref="I36:J37"/>
    <mergeCell ref="I38:J39"/>
    <mergeCell ref="K16:K17"/>
    <mergeCell ref="K18:K19"/>
    <mergeCell ref="K20:K21"/>
    <mergeCell ref="K22:K23"/>
    <mergeCell ref="K38:K39"/>
    <mergeCell ref="A40:A41"/>
    <mergeCell ref="D32:D33"/>
    <mergeCell ref="D34:D35"/>
    <mergeCell ref="G34:G35"/>
    <mergeCell ref="H40:H41"/>
    <mergeCell ref="D40:D41"/>
    <mergeCell ref="D36:D37"/>
    <mergeCell ref="K24:K25"/>
    <mergeCell ref="I18:J19"/>
    <mergeCell ref="I20:J21"/>
    <mergeCell ref="I22:J23"/>
    <mergeCell ref="I24:J25"/>
    <mergeCell ref="I40:J41"/>
    <mergeCell ref="K40:K41"/>
    <mergeCell ref="K32:K33"/>
    <mergeCell ref="K34:K35"/>
    <mergeCell ref="H30:H31"/>
    <mergeCell ref="I28:J29"/>
    <mergeCell ref="A70:J70"/>
    <mergeCell ref="A36:A37"/>
    <mergeCell ref="H36:H37"/>
    <mergeCell ref="E36:E37"/>
    <mergeCell ref="F36:F37"/>
    <mergeCell ref="A68:J68"/>
    <mergeCell ref="G40:G41"/>
    <mergeCell ref="G38:G39"/>
    <mergeCell ref="A42:A43"/>
    <mergeCell ref="E42:E43"/>
    <mergeCell ref="A69:J69"/>
    <mergeCell ref="I46:J47"/>
    <mergeCell ref="I48:J49"/>
    <mergeCell ref="I58:J59"/>
    <mergeCell ref="I60:J61"/>
    <mergeCell ref="I62:J63"/>
    <mergeCell ref="I64:J65"/>
    <mergeCell ref="I66:J67"/>
    <mergeCell ref="E40:E41"/>
    <mergeCell ref="F40:F41"/>
    <mergeCell ref="I26:J27"/>
    <mergeCell ref="K36:K37"/>
    <mergeCell ref="A28:A29"/>
    <mergeCell ref="E28:E29"/>
    <mergeCell ref="F28:F29"/>
    <mergeCell ref="A30:A31"/>
    <mergeCell ref="E30:E31"/>
    <mergeCell ref="D30:D31"/>
    <mergeCell ref="D28:D29"/>
    <mergeCell ref="H32:H33"/>
    <mergeCell ref="E34:E35"/>
    <mergeCell ref="F26:F27"/>
    <mergeCell ref="G26:G27"/>
    <mergeCell ref="H26:H27"/>
    <mergeCell ref="F30:F31"/>
    <mergeCell ref="A26:A27"/>
    <mergeCell ref="G28:G29"/>
    <mergeCell ref="G30:G31"/>
    <mergeCell ref="F34:F35"/>
    <mergeCell ref="E32:E33"/>
    <mergeCell ref="F32:F33"/>
    <mergeCell ref="K26:K27"/>
    <mergeCell ref="K28:K29"/>
    <mergeCell ref="K30:K31"/>
    <mergeCell ref="A18:A19"/>
    <mergeCell ref="F20:F21"/>
    <mergeCell ref="G20:G21"/>
    <mergeCell ref="E24:E25"/>
    <mergeCell ref="D20:D21"/>
    <mergeCell ref="E18:E19"/>
    <mergeCell ref="I4:J4"/>
    <mergeCell ref="H20:H21"/>
    <mergeCell ref="H22:H23"/>
    <mergeCell ref="A20:A21"/>
    <mergeCell ref="G18:G19"/>
    <mergeCell ref="H24:H25"/>
    <mergeCell ref="G24:G25"/>
    <mergeCell ref="F24:F25"/>
    <mergeCell ref="I16:J17"/>
    <mergeCell ref="I15:J15"/>
    <mergeCell ref="B2:J2"/>
    <mergeCell ref="D14:E14"/>
    <mergeCell ref="D18:D19"/>
    <mergeCell ref="I14:J14"/>
    <mergeCell ref="C7:J7"/>
    <mergeCell ref="G16:G17"/>
    <mergeCell ref="H18:H19"/>
    <mergeCell ref="G8:H8"/>
    <mergeCell ref="E16:E17"/>
    <mergeCell ref="F18:F19"/>
    <mergeCell ref="D16:D17"/>
    <mergeCell ref="D26:D27"/>
    <mergeCell ref="E20:E21"/>
    <mergeCell ref="E26:E27"/>
    <mergeCell ref="A38:A39"/>
    <mergeCell ref="D38:D39"/>
    <mergeCell ref="E38:E39"/>
    <mergeCell ref="F38:F39"/>
    <mergeCell ref="H38:H39"/>
    <mergeCell ref="D22:D23"/>
    <mergeCell ref="A24:A25"/>
    <mergeCell ref="D24:D25"/>
    <mergeCell ref="A22:A23"/>
    <mergeCell ref="E22:E23"/>
    <mergeCell ref="F22:F23"/>
    <mergeCell ref="G22:G23"/>
    <mergeCell ref="H28:H29"/>
    <mergeCell ref="A34:A35"/>
    <mergeCell ref="A32:A33"/>
    <mergeCell ref="G32:G33"/>
    <mergeCell ref="H34:H35"/>
    <mergeCell ref="G36:G37"/>
    <mergeCell ref="A46:A47"/>
    <mergeCell ref="E46:E47"/>
    <mergeCell ref="F46:F47"/>
    <mergeCell ref="G46:G47"/>
    <mergeCell ref="D46:D47"/>
    <mergeCell ref="H44:H45"/>
    <mergeCell ref="H46:H47"/>
    <mergeCell ref="F42:F43"/>
    <mergeCell ref="G42:G43"/>
    <mergeCell ref="H42:H43"/>
    <mergeCell ref="A44:A45"/>
    <mergeCell ref="E44:E45"/>
    <mergeCell ref="F44:F45"/>
    <mergeCell ref="G44:G45"/>
    <mergeCell ref="F50:F51"/>
    <mergeCell ref="G50:G51"/>
    <mergeCell ref="H48:H49"/>
    <mergeCell ref="F48:F49"/>
    <mergeCell ref="G48:G49"/>
    <mergeCell ref="K52:K53"/>
    <mergeCell ref="H50:H51"/>
    <mergeCell ref="I50:J51"/>
    <mergeCell ref="K42:K43"/>
    <mergeCell ref="K44:K45"/>
    <mergeCell ref="K46:K47"/>
    <mergeCell ref="K48:K49"/>
    <mergeCell ref="K50:K51"/>
    <mergeCell ref="H52:H53"/>
    <mergeCell ref="I52:J53"/>
    <mergeCell ref="I42:J43"/>
    <mergeCell ref="I44:J45"/>
    <mergeCell ref="E48:E49"/>
    <mergeCell ref="A52:A53"/>
    <mergeCell ref="E52:E53"/>
    <mergeCell ref="D52:D53"/>
    <mergeCell ref="A50:A51"/>
    <mergeCell ref="E50:E51"/>
    <mergeCell ref="A48:A49"/>
    <mergeCell ref="D48:D49"/>
    <mergeCell ref="D50:D51"/>
    <mergeCell ref="A56:A57"/>
    <mergeCell ref="E56:E57"/>
    <mergeCell ref="H56:H57"/>
    <mergeCell ref="I56:J57"/>
    <mergeCell ref="K54:K55"/>
    <mergeCell ref="K56:K57"/>
    <mergeCell ref="K58:K59"/>
    <mergeCell ref="A60:A61"/>
    <mergeCell ref="E60:E61"/>
    <mergeCell ref="F60:F61"/>
    <mergeCell ref="G60:G61"/>
    <mergeCell ref="H60:H61"/>
    <mergeCell ref="A54:A55"/>
    <mergeCell ref="E54:E55"/>
    <mergeCell ref="F54:F55"/>
    <mergeCell ref="G54:G55"/>
    <mergeCell ref="H58:H59"/>
    <mergeCell ref="K60:K61"/>
    <mergeCell ref="I54:J55"/>
    <mergeCell ref="H54:H55"/>
    <mergeCell ref="A66:A67"/>
    <mergeCell ref="A64:A65"/>
    <mergeCell ref="E64:E65"/>
    <mergeCell ref="F64:F65"/>
    <mergeCell ref="G64:G65"/>
    <mergeCell ref="A58:A59"/>
    <mergeCell ref="D58:D59"/>
    <mergeCell ref="E58:E59"/>
    <mergeCell ref="A62:A63"/>
    <mergeCell ref="F66:F67"/>
    <mergeCell ref="G66:G67"/>
    <mergeCell ref="H16:H17"/>
    <mergeCell ref="A10:J10"/>
    <mergeCell ref="A11:J11"/>
    <mergeCell ref="A12:J12"/>
    <mergeCell ref="A16:A17"/>
    <mergeCell ref="A7:B7"/>
    <mergeCell ref="B9:C9"/>
    <mergeCell ref="A8:A9"/>
    <mergeCell ref="A6:B6"/>
    <mergeCell ref="B8:C8"/>
    <mergeCell ref="A14:A15"/>
    <mergeCell ref="F16:F17"/>
    <mergeCell ref="C6:E6"/>
    <mergeCell ref="G6:J6"/>
    <mergeCell ref="G9:H9"/>
    <mergeCell ref="K62:K63"/>
    <mergeCell ref="K64:K65"/>
    <mergeCell ref="K66:K67"/>
    <mergeCell ref="F62:F63"/>
    <mergeCell ref="G62:G63"/>
    <mergeCell ref="H64:H65"/>
    <mergeCell ref="F56:F57"/>
    <mergeCell ref="G56:G57"/>
    <mergeCell ref="D42:D43"/>
    <mergeCell ref="D44:D45"/>
    <mergeCell ref="D64:D65"/>
    <mergeCell ref="D66:D67"/>
    <mergeCell ref="D54:D55"/>
    <mergeCell ref="D56:D57"/>
    <mergeCell ref="D60:D61"/>
    <mergeCell ref="D62:D63"/>
    <mergeCell ref="E66:E67"/>
    <mergeCell ref="F58:F59"/>
    <mergeCell ref="G58:G59"/>
    <mergeCell ref="H62:H63"/>
    <mergeCell ref="E62:E63"/>
    <mergeCell ref="H66:H67"/>
    <mergeCell ref="F52:F53"/>
    <mergeCell ref="G52:G53"/>
  </mergeCells>
  <phoneticPr fontId="8"/>
  <conditionalFormatting sqref="D18:D19">
    <cfRule type="expression" dxfId="117" priority="8" stopIfTrue="1">
      <formula>AND(D18="○",E18="○")</formula>
    </cfRule>
    <cfRule type="cellIs" dxfId="116" priority="10" stopIfTrue="1" operator="equal">
      <formula>"○"</formula>
    </cfRule>
  </conditionalFormatting>
  <conditionalFormatting sqref="E18:E19">
    <cfRule type="expression" dxfId="115" priority="7" stopIfTrue="1">
      <formula>AND(D18="○",E18="○")</formula>
    </cfRule>
    <cfRule type="cellIs" dxfId="114" priority="9" stopIfTrue="1" operator="equal">
      <formula>"○"</formula>
    </cfRule>
  </conditionalFormatting>
  <conditionalFormatting sqref="D20:D67">
    <cfRule type="expression" dxfId="113" priority="4" stopIfTrue="1">
      <formula>AND(D20="○",E20="○")</formula>
    </cfRule>
    <cfRule type="cellIs" dxfId="112" priority="6" stopIfTrue="1" operator="equal">
      <formula>"○"</formula>
    </cfRule>
  </conditionalFormatting>
  <conditionalFormatting sqref="E20:E67">
    <cfRule type="expression" dxfId="111" priority="1" stopIfTrue="1">
      <formula>AND(D20="○",E20="○")</formula>
    </cfRule>
    <cfRule type="cellIs" dxfId="110" priority="2" stopIfTrue="1" operator="equal">
      <formula>"○"</formula>
    </cfRule>
  </conditionalFormatting>
  <conditionalFormatting sqref="B18">
    <cfRule type="cellIs" dxfId="109" priority="11" stopIfTrue="1" operator="equal">
      <formula>"フリガナ必須"</formula>
    </cfRule>
    <cfRule type="containsBlanks" dxfId="108" priority="12" stopIfTrue="1">
      <formula>LEN(TRIM(B18))=0</formula>
    </cfRule>
  </conditionalFormatting>
  <conditionalFormatting sqref="C18">
    <cfRule type="cellIs" dxfId="107" priority="13" stopIfTrue="1" operator="equal">
      <formula>"フリガナ必須"</formula>
    </cfRule>
    <cfRule type="containsBlanks" dxfId="106" priority="14" stopIfTrue="1">
      <formula>LEN(TRIM(C18))=0</formula>
    </cfRule>
  </conditionalFormatting>
  <conditionalFormatting sqref="B20">
    <cfRule type="cellIs" dxfId="105" priority="15" stopIfTrue="1" operator="equal">
      <formula>"フリガナ必須"</formula>
    </cfRule>
    <cfRule type="containsBlanks" dxfId="104" priority="16" stopIfTrue="1">
      <formula>LEN(TRIM(B20))=0</formula>
    </cfRule>
  </conditionalFormatting>
  <conditionalFormatting sqref="C20">
    <cfRule type="cellIs" dxfId="103" priority="17" stopIfTrue="1" operator="equal">
      <formula>"フリガナ必須"</formula>
    </cfRule>
    <cfRule type="containsBlanks" dxfId="102" priority="18" stopIfTrue="1">
      <formula>LEN(TRIM(C20))=0</formula>
    </cfRule>
  </conditionalFormatting>
  <conditionalFormatting sqref="B22">
    <cfRule type="cellIs" dxfId="101" priority="19" stopIfTrue="1" operator="equal">
      <formula>"フリガナ必須"</formula>
    </cfRule>
    <cfRule type="containsBlanks" dxfId="100" priority="20" stopIfTrue="1">
      <formula>LEN(TRIM(B22))=0</formula>
    </cfRule>
  </conditionalFormatting>
  <conditionalFormatting sqref="C22">
    <cfRule type="cellIs" dxfId="99" priority="21" stopIfTrue="1" operator="equal">
      <formula>"フリガナ必須"</formula>
    </cfRule>
    <cfRule type="containsBlanks" dxfId="98" priority="22" stopIfTrue="1">
      <formula>LEN(TRIM(C22))=0</formula>
    </cfRule>
  </conditionalFormatting>
  <conditionalFormatting sqref="B24">
    <cfRule type="cellIs" dxfId="97" priority="23" stopIfTrue="1" operator="equal">
      <formula>"フリガナ必須"</formula>
    </cfRule>
    <cfRule type="containsBlanks" dxfId="96" priority="24" stopIfTrue="1">
      <formula>LEN(TRIM(B24))=0</formula>
    </cfRule>
  </conditionalFormatting>
  <conditionalFormatting sqref="C24">
    <cfRule type="cellIs" dxfId="95" priority="25" stopIfTrue="1" operator="equal">
      <formula>"フリガナ必須"</formula>
    </cfRule>
    <cfRule type="containsBlanks" dxfId="94" priority="26" stopIfTrue="1">
      <formula>LEN(TRIM(C24))=0</formula>
    </cfRule>
  </conditionalFormatting>
  <conditionalFormatting sqref="B26">
    <cfRule type="cellIs" dxfId="93" priority="27" stopIfTrue="1" operator="equal">
      <formula>"フリガナ必須"</formula>
    </cfRule>
    <cfRule type="containsBlanks" dxfId="92" priority="28" stopIfTrue="1">
      <formula>LEN(TRIM(B26))=0</formula>
    </cfRule>
  </conditionalFormatting>
  <conditionalFormatting sqref="C26">
    <cfRule type="cellIs" dxfId="91" priority="29" stopIfTrue="1" operator="equal">
      <formula>"フリガナ必須"</formula>
    </cfRule>
    <cfRule type="containsBlanks" dxfId="90" priority="30" stopIfTrue="1">
      <formula>LEN(TRIM(C26))=0</formula>
    </cfRule>
  </conditionalFormatting>
  <conditionalFormatting sqref="B28">
    <cfRule type="cellIs" dxfId="89" priority="31" stopIfTrue="1" operator="equal">
      <formula>"フリガナ必須"</formula>
    </cfRule>
    <cfRule type="containsBlanks" dxfId="88" priority="32" stopIfTrue="1">
      <formula>LEN(TRIM(B28))=0</formula>
    </cfRule>
  </conditionalFormatting>
  <conditionalFormatting sqref="C28">
    <cfRule type="cellIs" dxfId="87" priority="33" stopIfTrue="1" operator="equal">
      <formula>"フリガナ必須"</formula>
    </cfRule>
    <cfRule type="containsBlanks" dxfId="86" priority="34" stopIfTrue="1">
      <formula>LEN(TRIM(C28))=0</formula>
    </cfRule>
  </conditionalFormatting>
  <conditionalFormatting sqref="B30">
    <cfRule type="cellIs" dxfId="85" priority="35" stopIfTrue="1" operator="equal">
      <formula>"フリガナ必須"</formula>
    </cfRule>
    <cfRule type="containsBlanks" dxfId="84" priority="36" stopIfTrue="1">
      <formula>LEN(TRIM(B30))=0</formula>
    </cfRule>
  </conditionalFormatting>
  <conditionalFormatting sqref="C30">
    <cfRule type="cellIs" dxfId="83" priority="37" stopIfTrue="1" operator="equal">
      <formula>"フリガナ必須"</formula>
    </cfRule>
    <cfRule type="containsBlanks" dxfId="82" priority="38" stopIfTrue="1">
      <formula>LEN(TRIM(C30))=0</formula>
    </cfRule>
  </conditionalFormatting>
  <conditionalFormatting sqref="B32">
    <cfRule type="cellIs" dxfId="81" priority="39" stopIfTrue="1" operator="equal">
      <formula>"フリガナ必須"</formula>
    </cfRule>
    <cfRule type="containsBlanks" dxfId="80" priority="40" stopIfTrue="1">
      <formula>LEN(TRIM(B32))=0</formula>
    </cfRule>
  </conditionalFormatting>
  <conditionalFormatting sqref="C32">
    <cfRule type="cellIs" dxfId="79" priority="41" stopIfTrue="1" operator="equal">
      <formula>"フリガナ必須"</formula>
    </cfRule>
    <cfRule type="containsBlanks" dxfId="78" priority="42" stopIfTrue="1">
      <formula>LEN(TRIM(C32))=0</formula>
    </cfRule>
  </conditionalFormatting>
  <conditionalFormatting sqref="B34">
    <cfRule type="cellIs" dxfId="77" priority="43" stopIfTrue="1" operator="equal">
      <formula>"フリガナ必須"</formula>
    </cfRule>
  </conditionalFormatting>
  <conditionalFormatting sqref="B34">
    <cfRule type="containsBlanks" dxfId="76" priority="44" stopIfTrue="1">
      <formula>LEN(TRIM(B34))=0</formula>
    </cfRule>
  </conditionalFormatting>
  <conditionalFormatting sqref="C34">
    <cfRule type="cellIs" dxfId="75" priority="45" stopIfTrue="1" operator="equal">
      <formula>"フリガナ必須"</formula>
    </cfRule>
  </conditionalFormatting>
  <conditionalFormatting sqref="C34">
    <cfRule type="containsBlanks" dxfId="74" priority="46" stopIfTrue="1">
      <formula>LEN(TRIM(C34))=0</formula>
    </cfRule>
  </conditionalFormatting>
  <conditionalFormatting sqref="B36">
    <cfRule type="cellIs" dxfId="73" priority="47" stopIfTrue="1" operator="equal">
      <formula>"フリガナ必須"</formula>
    </cfRule>
  </conditionalFormatting>
  <conditionalFormatting sqref="B36">
    <cfRule type="containsBlanks" dxfId="72" priority="48" stopIfTrue="1">
      <formula>LEN(TRIM(B36))=0</formula>
    </cfRule>
  </conditionalFormatting>
  <conditionalFormatting sqref="C36">
    <cfRule type="cellIs" dxfId="71" priority="49" stopIfTrue="1" operator="equal">
      <formula>"フリガナ必須"</formula>
    </cfRule>
  </conditionalFormatting>
  <conditionalFormatting sqref="C36">
    <cfRule type="containsBlanks" dxfId="70" priority="50" stopIfTrue="1">
      <formula>LEN(TRIM(C36))=0</formula>
    </cfRule>
  </conditionalFormatting>
  <conditionalFormatting sqref="B38">
    <cfRule type="cellIs" dxfId="69" priority="51" stopIfTrue="1" operator="equal">
      <formula>"フリガナ必須"</formula>
    </cfRule>
  </conditionalFormatting>
  <conditionalFormatting sqref="B38">
    <cfRule type="containsBlanks" dxfId="68" priority="52" stopIfTrue="1">
      <formula>LEN(TRIM(B38))=0</formula>
    </cfRule>
  </conditionalFormatting>
  <conditionalFormatting sqref="C38">
    <cfRule type="cellIs" dxfId="67" priority="53" stopIfTrue="1" operator="equal">
      <formula>"フリガナ必須"</formula>
    </cfRule>
  </conditionalFormatting>
  <conditionalFormatting sqref="C38">
    <cfRule type="containsBlanks" dxfId="66" priority="54" stopIfTrue="1">
      <formula>LEN(TRIM(C38))=0</formula>
    </cfRule>
  </conditionalFormatting>
  <conditionalFormatting sqref="B40">
    <cfRule type="cellIs" dxfId="65" priority="55" stopIfTrue="1" operator="equal">
      <formula>"フリガナ必須"</formula>
    </cfRule>
  </conditionalFormatting>
  <conditionalFormatting sqref="B40">
    <cfRule type="containsBlanks" dxfId="64" priority="56" stopIfTrue="1">
      <formula>LEN(TRIM(B40))=0</formula>
    </cfRule>
  </conditionalFormatting>
  <conditionalFormatting sqref="C40">
    <cfRule type="cellIs" dxfId="63" priority="57" stopIfTrue="1" operator="equal">
      <formula>"フリガナ必須"</formula>
    </cfRule>
  </conditionalFormatting>
  <conditionalFormatting sqref="C40">
    <cfRule type="containsBlanks" dxfId="62" priority="58" stopIfTrue="1">
      <formula>LEN(TRIM(C40))=0</formula>
    </cfRule>
  </conditionalFormatting>
  <conditionalFormatting sqref="B42">
    <cfRule type="cellIs" dxfId="61" priority="59" stopIfTrue="1" operator="equal">
      <formula>"フリガナ必須"</formula>
    </cfRule>
  </conditionalFormatting>
  <conditionalFormatting sqref="B42">
    <cfRule type="containsBlanks" dxfId="60" priority="60" stopIfTrue="1">
      <formula>LEN(TRIM(B42))=0</formula>
    </cfRule>
  </conditionalFormatting>
  <conditionalFormatting sqref="C42">
    <cfRule type="cellIs" dxfId="59" priority="61" stopIfTrue="1" operator="equal">
      <formula>"フリガナ必須"</formula>
    </cfRule>
  </conditionalFormatting>
  <conditionalFormatting sqref="C42">
    <cfRule type="containsBlanks" dxfId="58" priority="62" stopIfTrue="1">
      <formula>LEN(TRIM(C42))=0</formula>
    </cfRule>
  </conditionalFormatting>
  <conditionalFormatting sqref="B44">
    <cfRule type="cellIs" dxfId="57" priority="63" stopIfTrue="1" operator="equal">
      <formula>"フリガナ必須"</formula>
    </cfRule>
  </conditionalFormatting>
  <conditionalFormatting sqref="B44">
    <cfRule type="containsBlanks" dxfId="56" priority="64" stopIfTrue="1">
      <formula>LEN(TRIM(B44))=0</formula>
    </cfRule>
  </conditionalFormatting>
  <conditionalFormatting sqref="C44">
    <cfRule type="cellIs" dxfId="55" priority="65" stopIfTrue="1" operator="equal">
      <formula>"フリガナ必須"</formula>
    </cfRule>
  </conditionalFormatting>
  <conditionalFormatting sqref="C44">
    <cfRule type="containsBlanks" dxfId="54" priority="66" stopIfTrue="1">
      <formula>LEN(TRIM(C44))=0</formula>
    </cfRule>
  </conditionalFormatting>
  <conditionalFormatting sqref="B46">
    <cfRule type="cellIs" dxfId="53" priority="67" stopIfTrue="1" operator="equal">
      <formula>"フリガナ必須"</formula>
    </cfRule>
  </conditionalFormatting>
  <conditionalFormatting sqref="B46">
    <cfRule type="containsBlanks" dxfId="52" priority="68" stopIfTrue="1">
      <formula>LEN(TRIM(B46))=0</formula>
    </cfRule>
  </conditionalFormatting>
  <conditionalFormatting sqref="C46">
    <cfRule type="cellIs" dxfId="51" priority="69" stopIfTrue="1" operator="equal">
      <formula>"フリガナ必須"</formula>
    </cfRule>
  </conditionalFormatting>
  <conditionalFormatting sqref="C46">
    <cfRule type="containsBlanks" dxfId="50" priority="70" stopIfTrue="1">
      <formula>LEN(TRIM(C46))=0</formula>
    </cfRule>
  </conditionalFormatting>
  <conditionalFormatting sqref="B48">
    <cfRule type="cellIs" dxfId="49" priority="71" stopIfTrue="1" operator="equal">
      <formula>"フリガナ必須"</formula>
    </cfRule>
  </conditionalFormatting>
  <conditionalFormatting sqref="B48">
    <cfRule type="containsBlanks" dxfId="48" priority="72" stopIfTrue="1">
      <formula>LEN(TRIM(B48))=0</formula>
    </cfRule>
  </conditionalFormatting>
  <conditionalFormatting sqref="C48">
    <cfRule type="cellIs" dxfId="47" priority="73" stopIfTrue="1" operator="equal">
      <formula>"フリガナ必須"</formula>
    </cfRule>
  </conditionalFormatting>
  <conditionalFormatting sqref="C48">
    <cfRule type="containsBlanks" dxfId="46" priority="74" stopIfTrue="1">
      <formula>LEN(TRIM(C48))=0</formula>
    </cfRule>
  </conditionalFormatting>
  <conditionalFormatting sqref="B50">
    <cfRule type="cellIs" dxfId="45" priority="75" stopIfTrue="1" operator="equal">
      <formula>"フリガナ必須"</formula>
    </cfRule>
  </conditionalFormatting>
  <conditionalFormatting sqref="B50">
    <cfRule type="containsBlanks" dxfId="44" priority="76" stopIfTrue="1">
      <formula>LEN(TRIM(B50))=0</formula>
    </cfRule>
  </conditionalFormatting>
  <conditionalFormatting sqref="C50">
    <cfRule type="cellIs" dxfId="43" priority="77" stopIfTrue="1" operator="equal">
      <formula>"フリガナ必須"</formula>
    </cfRule>
  </conditionalFormatting>
  <conditionalFormatting sqref="C50">
    <cfRule type="containsBlanks" dxfId="42" priority="78" stopIfTrue="1">
      <formula>LEN(TRIM(C50))=0</formula>
    </cfRule>
  </conditionalFormatting>
  <conditionalFormatting sqref="B52">
    <cfRule type="cellIs" dxfId="41" priority="79" stopIfTrue="1" operator="equal">
      <formula>"フリガナ必須"</formula>
    </cfRule>
  </conditionalFormatting>
  <conditionalFormatting sqref="B52">
    <cfRule type="containsBlanks" dxfId="40" priority="80" stopIfTrue="1">
      <formula>LEN(TRIM(B52))=0</formula>
    </cfRule>
  </conditionalFormatting>
  <conditionalFormatting sqref="C52">
    <cfRule type="cellIs" dxfId="39" priority="81" stopIfTrue="1" operator="equal">
      <formula>"フリガナ必須"</formula>
    </cfRule>
  </conditionalFormatting>
  <conditionalFormatting sqref="C52">
    <cfRule type="containsBlanks" dxfId="38" priority="82" stopIfTrue="1">
      <formula>LEN(TRIM(C52))=0</formula>
    </cfRule>
  </conditionalFormatting>
  <conditionalFormatting sqref="B54">
    <cfRule type="cellIs" dxfId="37" priority="83" stopIfTrue="1" operator="equal">
      <formula>"フリガナ必須"</formula>
    </cfRule>
  </conditionalFormatting>
  <conditionalFormatting sqref="B54">
    <cfRule type="containsBlanks" dxfId="36" priority="84" stopIfTrue="1">
      <formula>LEN(TRIM(B54))=0</formula>
    </cfRule>
  </conditionalFormatting>
  <conditionalFormatting sqref="C54">
    <cfRule type="cellIs" dxfId="35" priority="85" stopIfTrue="1" operator="equal">
      <formula>"フリガナ必須"</formula>
    </cfRule>
  </conditionalFormatting>
  <conditionalFormatting sqref="C54">
    <cfRule type="containsBlanks" dxfId="34" priority="86" stopIfTrue="1">
      <formula>LEN(TRIM(C54))=0</formula>
    </cfRule>
  </conditionalFormatting>
  <conditionalFormatting sqref="B56">
    <cfRule type="cellIs" dxfId="33" priority="87" stopIfTrue="1" operator="equal">
      <formula>"フリガナ必須"</formula>
    </cfRule>
  </conditionalFormatting>
  <conditionalFormatting sqref="B56">
    <cfRule type="containsBlanks" dxfId="32" priority="88" stopIfTrue="1">
      <formula>LEN(TRIM(B56))=0</formula>
    </cfRule>
  </conditionalFormatting>
  <conditionalFormatting sqref="C56">
    <cfRule type="cellIs" dxfId="31" priority="89" stopIfTrue="1" operator="equal">
      <formula>"フリガナ必須"</formula>
    </cfRule>
  </conditionalFormatting>
  <conditionalFormatting sqref="C56">
    <cfRule type="containsBlanks" dxfId="30" priority="90" stopIfTrue="1">
      <formula>LEN(TRIM(C56))=0</formula>
    </cfRule>
  </conditionalFormatting>
  <conditionalFormatting sqref="B58">
    <cfRule type="cellIs" dxfId="29" priority="91" stopIfTrue="1" operator="equal">
      <formula>"フリガナ必須"</formula>
    </cfRule>
  </conditionalFormatting>
  <conditionalFormatting sqref="B58">
    <cfRule type="containsBlanks" dxfId="28" priority="92" stopIfTrue="1">
      <formula>LEN(TRIM(B58))=0</formula>
    </cfRule>
  </conditionalFormatting>
  <conditionalFormatting sqref="C58">
    <cfRule type="cellIs" dxfId="27" priority="93" stopIfTrue="1" operator="equal">
      <formula>"フリガナ必須"</formula>
    </cfRule>
  </conditionalFormatting>
  <conditionalFormatting sqref="C58">
    <cfRule type="containsBlanks" dxfId="26" priority="94" stopIfTrue="1">
      <formula>LEN(TRIM(C58))=0</formula>
    </cfRule>
  </conditionalFormatting>
  <conditionalFormatting sqref="B60">
    <cfRule type="cellIs" dxfId="25" priority="95" stopIfTrue="1" operator="equal">
      <formula>"フリガナ必須"</formula>
    </cfRule>
  </conditionalFormatting>
  <conditionalFormatting sqref="B60">
    <cfRule type="containsBlanks" dxfId="24" priority="96" stopIfTrue="1">
      <formula>LEN(TRIM(B60))=0</formula>
    </cfRule>
  </conditionalFormatting>
  <conditionalFormatting sqref="C60">
    <cfRule type="cellIs" dxfId="23" priority="97" stopIfTrue="1" operator="equal">
      <formula>"フリガナ必須"</formula>
    </cfRule>
  </conditionalFormatting>
  <conditionalFormatting sqref="C60">
    <cfRule type="containsBlanks" dxfId="22" priority="98" stopIfTrue="1">
      <formula>LEN(TRIM(C60))=0</formula>
    </cfRule>
  </conditionalFormatting>
  <conditionalFormatting sqref="B62">
    <cfRule type="cellIs" dxfId="21" priority="99" stopIfTrue="1" operator="equal">
      <formula>"フリガナ必須"</formula>
    </cfRule>
  </conditionalFormatting>
  <conditionalFormatting sqref="B62">
    <cfRule type="containsBlanks" dxfId="20" priority="100" stopIfTrue="1">
      <formula>LEN(TRIM(B62))=0</formula>
    </cfRule>
  </conditionalFormatting>
  <conditionalFormatting sqref="C62">
    <cfRule type="cellIs" dxfId="19" priority="101" stopIfTrue="1" operator="equal">
      <formula>"フリガナ必須"</formula>
    </cfRule>
  </conditionalFormatting>
  <conditionalFormatting sqref="C62">
    <cfRule type="containsBlanks" dxfId="18" priority="102" stopIfTrue="1">
      <formula>LEN(TRIM(C62))=0</formula>
    </cfRule>
  </conditionalFormatting>
  <conditionalFormatting sqref="B64">
    <cfRule type="cellIs" dxfId="17" priority="103" stopIfTrue="1" operator="equal">
      <formula>"フリガナ必須"</formula>
    </cfRule>
  </conditionalFormatting>
  <conditionalFormatting sqref="B64">
    <cfRule type="containsBlanks" dxfId="16" priority="104" stopIfTrue="1">
      <formula>LEN(TRIM(B64))=0</formula>
    </cfRule>
  </conditionalFormatting>
  <conditionalFormatting sqref="C64">
    <cfRule type="cellIs" dxfId="15" priority="105" stopIfTrue="1" operator="equal">
      <formula>"フリガナ必須"</formula>
    </cfRule>
  </conditionalFormatting>
  <conditionalFormatting sqref="C64">
    <cfRule type="containsBlanks" dxfId="14" priority="106" stopIfTrue="1">
      <formula>LEN(TRIM(C64))=0</formula>
    </cfRule>
  </conditionalFormatting>
  <conditionalFormatting sqref="B66">
    <cfRule type="cellIs" dxfId="13" priority="107" stopIfTrue="1" operator="equal">
      <formula>"フリガナ必須"</formula>
    </cfRule>
  </conditionalFormatting>
  <conditionalFormatting sqref="B66">
    <cfRule type="containsBlanks" dxfId="12" priority="108" stopIfTrue="1">
      <formula>LEN(TRIM(B66))=0</formula>
    </cfRule>
  </conditionalFormatting>
  <conditionalFormatting sqref="C66">
    <cfRule type="cellIs" dxfId="11" priority="109" stopIfTrue="1" operator="equal">
      <formula>"フリガナ必須"</formula>
    </cfRule>
  </conditionalFormatting>
  <conditionalFormatting sqref="C66">
    <cfRule type="containsBlanks" dxfId="10" priority="110" stopIfTrue="1">
      <formula>LEN(TRIM(C66))=0</formula>
    </cfRule>
  </conditionalFormatting>
  <dataValidations count="7">
    <dataValidation type="list" allowBlank="1" showInputMessage="1" showErrorMessage="1" sqref="D18:E18 D20:E20 D22:E22 D24:E24 D26:E26 D28:E28 D30:E30 D32:E32 D34:E34 D36:E36 D38:E38 D40:E40 D42:E42 D44:E44 D46:E46 D48:E48 D50:E50 D52:E52 D54:E54 D56:E56 D58:E58 D60:E60 D62:E62 D64:E64 D66:E66">
      <formula1>"○,　"</formula1>
    </dataValidation>
    <dataValidation type="date" allowBlank="1" showInputMessage="1" showErrorMessage="1" sqref="F19 F21 F23 F25 F27 F29 F31 F33 F35 F37 F39 F41 F43 F45 F47 F49 F51 F53 F55 F57 F59 F61 F63 F65 F67">
      <formula1>1</formula1>
      <formula2>42825</formula2>
    </dataValidation>
    <dataValidation type="list" showInputMessage="1" showErrorMessage="1" sqref="I16:J67">
      <formula1>$L$10:$L$12</formula1>
    </dataValidation>
    <dataValidation type="date" allowBlank="1" showInputMessage="1" showErrorMessage="1" sqref="F66">
      <formula1>1</formula1>
      <formula2>44286</formula2>
    </dataValidation>
    <dataValidation type="date" allowBlank="1" showInputMessage="1" showErrorMessage="1" sqref="F64">
      <formula1>1</formula1>
      <formula2>44286</formula2>
    </dataValidation>
    <dataValidation type="date" allowBlank="1" showInputMessage="1" showErrorMessage="1" sqref="F62">
      <formula1>1</formula1>
      <formula2>44286</formula2>
    </dataValidation>
    <dataValidation type="date" allowBlank="1" showInputMessage="1" showErrorMessage="1" sqref="F18 F20 F22 F24 F26 F28 F30 F32 F34 F36 F38 F40 F42 F44 F46 F48 F50 F52 F54 F56 F58 F60">
      <formula1>1</formula1>
      <formula2>44286</formula2>
    </dataValidation>
  </dataValidations>
  <printOptions horizontalCentered="1" verticalCentered="1"/>
  <pageMargins left="0.59055118110236227" right="0.59055118110236227" top="0.39370078740157483" bottom="0.59055118110236227" header="0.31496062992125984" footer="0.51181102362204722"/>
  <pageSetup paperSize="9" scale="85" orientation="portrait" useFirstPageNumber="1" r:id="rId1"/>
  <headerFooter alignWithMargins="0">
    <oddFooter>&amp;L&amp;P／&amp;N&amp;R&amp;"ＭＳ 明朝,標準"&amp;F</oddFooter>
  </headerFooter>
  <rowBreaks count="1" manualBreakCount="1">
    <brk id="37"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E3" sqref="E3:E26"/>
    </sheetView>
  </sheetViews>
  <sheetFormatPr defaultRowHeight="13.5" x14ac:dyDescent="0.15"/>
  <cols>
    <col min="5" max="5" width="11" bestFit="1" customWidth="1"/>
    <col min="7" max="7" width="11.875" bestFit="1" customWidth="1"/>
  </cols>
  <sheetData>
    <row r="1" spans="1:7" x14ac:dyDescent="0.15">
      <c r="B1" s="1" t="s">
        <v>6</v>
      </c>
      <c r="C1" s="1" t="s">
        <v>7</v>
      </c>
      <c r="D1" s="1" t="s">
        <v>28</v>
      </c>
      <c r="E1" s="1" t="s">
        <v>29</v>
      </c>
    </row>
    <row r="2" spans="1:7" x14ac:dyDescent="0.15">
      <c r="A2">
        <v>1</v>
      </c>
      <c r="B2" t="b">
        <f>IF('会員登録申込書(新規)'!D18="○",TRUE,FALSE)</f>
        <v>0</v>
      </c>
      <c r="C2" t="b">
        <f>IF('会員登録申込書(新規)'!E18="○",TRUE,FALSE)</f>
        <v>0</v>
      </c>
      <c r="D2" t="b">
        <f>IF('会員登録申込書(新規)'!I18="一般
（2,000円）",TRUE,FALSE)</f>
        <v>0</v>
      </c>
      <c r="E2" t="b">
        <f>IF('会員登録申込書(新規)'!I18="高校生以下
（1,000円）",TRUE,FALSE)</f>
        <v>0</v>
      </c>
    </row>
    <row r="3" spans="1:7" x14ac:dyDescent="0.15">
      <c r="A3">
        <v>2</v>
      </c>
      <c r="B3" t="b">
        <f>IF('会員登録申込書(新規)'!D20="○",TRUE,FALSE)</f>
        <v>0</v>
      </c>
      <c r="C3" t="b">
        <f>IF('会員登録申込書(新規)'!E20="○",TRUE,FALSE)</f>
        <v>0</v>
      </c>
      <c r="D3" t="b">
        <f>IF('会員登録申込書(新規)'!I20="一般
（2,000円）",TRUE,FALSE)</f>
        <v>0</v>
      </c>
      <c r="E3" t="b">
        <f>IF('会員登録申込書(新規)'!I20="高校生以下
（1,000円）",TRUE,FALSE)</f>
        <v>0</v>
      </c>
    </row>
    <row r="4" spans="1:7" x14ac:dyDescent="0.15">
      <c r="A4">
        <v>3</v>
      </c>
      <c r="B4" t="b">
        <f>IF('会員登録申込書(新規)'!D22="○",TRUE,FALSE)</f>
        <v>0</v>
      </c>
      <c r="C4" t="b">
        <f>IF('会員登録申込書(新規)'!E22="○",TRUE,FALSE)</f>
        <v>0</v>
      </c>
      <c r="D4" t="b">
        <f>IF('会員登録申込書(新規)'!I22="一般
（2,000円）",TRUE,FALSE)</f>
        <v>0</v>
      </c>
      <c r="E4" t="b">
        <f>IF('会員登録申込書(新規)'!I22="高校生以下
（1,000円）",TRUE,FALSE)</f>
        <v>0</v>
      </c>
    </row>
    <row r="5" spans="1:7" x14ac:dyDescent="0.15">
      <c r="A5">
        <v>4</v>
      </c>
      <c r="B5" t="b">
        <f>IF('会員登録申込書(新規)'!D24="○",TRUE,FALSE)</f>
        <v>0</v>
      </c>
      <c r="C5" t="b">
        <f>IF('会員登録申込書(新規)'!E24="○",TRUE,FALSE)</f>
        <v>0</v>
      </c>
      <c r="D5" t="b">
        <f>IF('会員登録申込書(新規)'!I24="一般
（2,000円）",TRUE,FALSE)</f>
        <v>0</v>
      </c>
      <c r="E5" t="b">
        <f>IF('会員登録申込書(新規)'!I24="高校生以下
（1,000円）",TRUE,FALSE)</f>
        <v>0</v>
      </c>
      <c r="G5" s="69"/>
    </row>
    <row r="6" spans="1:7" x14ac:dyDescent="0.15">
      <c r="A6">
        <v>5</v>
      </c>
      <c r="B6" t="b">
        <f>IF('会員登録申込書(新規)'!D26="○",TRUE,FALSE)</f>
        <v>0</v>
      </c>
      <c r="C6" t="b">
        <f>IF('会員登録申込書(新規)'!E26="○",TRUE,FALSE)</f>
        <v>0</v>
      </c>
      <c r="D6" t="b">
        <f>IF('会員登録申込書(新規)'!I26="一般
（2,000円）",TRUE,FALSE)</f>
        <v>0</v>
      </c>
      <c r="E6" t="b">
        <f>IF('会員登録申込書(新規)'!I26="高校生以下
（1,000円）",TRUE,FALSE)</f>
        <v>0</v>
      </c>
    </row>
    <row r="7" spans="1:7" x14ac:dyDescent="0.15">
      <c r="A7">
        <v>6</v>
      </c>
      <c r="B7" t="b">
        <f>IF('会員登録申込書(新規)'!D28="○",TRUE,FALSE)</f>
        <v>0</v>
      </c>
      <c r="C7" t="b">
        <f>IF('会員登録申込書(新規)'!E28="○",TRUE,FALSE)</f>
        <v>0</v>
      </c>
      <c r="D7" t="b">
        <f>IF('会員登録申込書(新規)'!I28="一般
（2,000円）",TRUE,FALSE)</f>
        <v>0</v>
      </c>
      <c r="E7" t="b">
        <f>IF('会員登録申込書(新規)'!I28="高校生以下
（1,000円）",TRUE,FALSE)</f>
        <v>0</v>
      </c>
    </row>
    <row r="8" spans="1:7" x14ac:dyDescent="0.15">
      <c r="A8">
        <v>7</v>
      </c>
      <c r="B8" t="b">
        <f>IF('会員登録申込書(新規)'!D30="○",TRUE,FALSE)</f>
        <v>0</v>
      </c>
      <c r="C8" t="b">
        <f>IF('会員登録申込書(新規)'!E30="○",TRUE,FALSE)</f>
        <v>0</v>
      </c>
      <c r="D8" t="b">
        <f>IF('会員登録申込書(新規)'!I30="一般
（2,000円）",TRUE,FALSE)</f>
        <v>0</v>
      </c>
      <c r="E8" t="b">
        <f>IF('会員登録申込書(新規)'!I30="高校生以下
（1,000円）",TRUE,FALSE)</f>
        <v>0</v>
      </c>
    </row>
    <row r="9" spans="1:7" x14ac:dyDescent="0.15">
      <c r="A9">
        <v>8</v>
      </c>
      <c r="B9" t="b">
        <f>IF('会員登録申込書(新規)'!D32="○",TRUE,FALSE)</f>
        <v>0</v>
      </c>
      <c r="C9" t="b">
        <f>IF('会員登録申込書(新規)'!E32="○",TRUE,FALSE)</f>
        <v>0</v>
      </c>
      <c r="D9" t="b">
        <f>IF('会員登録申込書(新規)'!I32="一般
（2,000円）",TRUE,FALSE)</f>
        <v>0</v>
      </c>
      <c r="E9" t="b">
        <f>IF('会員登録申込書(新規)'!I32="高校生以下
（1,000円）",TRUE,FALSE)</f>
        <v>0</v>
      </c>
    </row>
    <row r="10" spans="1:7" x14ac:dyDescent="0.15">
      <c r="A10">
        <v>9</v>
      </c>
      <c r="B10" t="b">
        <f>IF('会員登録申込書(新規)'!D34="○",TRUE,FALSE)</f>
        <v>0</v>
      </c>
      <c r="C10" t="b">
        <f>IF('会員登録申込書(新規)'!E34="○",TRUE,FALSE)</f>
        <v>0</v>
      </c>
      <c r="D10" t="b">
        <f>IF('会員登録申込書(新規)'!I34="一般
（2,000円）",TRUE,FALSE)</f>
        <v>0</v>
      </c>
      <c r="E10" t="b">
        <f>IF('会員登録申込書(新規)'!I34="高校生以下
（1,000円）",TRUE,FALSE)</f>
        <v>0</v>
      </c>
    </row>
    <row r="11" spans="1:7" x14ac:dyDescent="0.15">
      <c r="A11">
        <v>10</v>
      </c>
      <c r="B11" t="b">
        <f>IF('会員登録申込書(新規)'!D36="○",TRUE,FALSE)</f>
        <v>0</v>
      </c>
      <c r="C11" t="b">
        <f>IF('会員登録申込書(新規)'!E36="○",TRUE,FALSE)</f>
        <v>0</v>
      </c>
      <c r="D11" t="b">
        <f>IF('会員登録申込書(新規)'!I36="一般
（2,000円）",TRUE,FALSE)</f>
        <v>0</v>
      </c>
      <c r="E11" t="b">
        <f>IF('会員登録申込書(新規)'!I36="高校生以下
（1,000円）",TRUE,FALSE)</f>
        <v>0</v>
      </c>
    </row>
    <row r="12" spans="1:7" x14ac:dyDescent="0.15">
      <c r="A12">
        <v>11</v>
      </c>
      <c r="B12" t="b">
        <f>IF('会員登録申込書(新規)'!D38="○",TRUE,FALSE)</f>
        <v>0</v>
      </c>
      <c r="C12" t="b">
        <f>IF('会員登録申込書(新規)'!E38="○",TRUE,FALSE)</f>
        <v>0</v>
      </c>
      <c r="D12" t="b">
        <f>IF('会員登録申込書(新規)'!I38="一般
（2,000円）",TRUE,FALSE)</f>
        <v>0</v>
      </c>
      <c r="E12" t="b">
        <f>IF('会員登録申込書(新規)'!I38="高校生以下
（1,000円）",TRUE,FALSE)</f>
        <v>0</v>
      </c>
    </row>
    <row r="13" spans="1:7" x14ac:dyDescent="0.15">
      <c r="A13">
        <v>12</v>
      </c>
      <c r="B13" t="b">
        <f>IF('会員登録申込書(新規)'!D40="○",TRUE,FALSE)</f>
        <v>0</v>
      </c>
      <c r="C13" t="b">
        <f>IF('会員登録申込書(新規)'!E40="○",TRUE,FALSE)</f>
        <v>0</v>
      </c>
      <c r="D13" t="b">
        <f>IF('会員登録申込書(新規)'!I40="一般
（2,000円）",TRUE,FALSE)</f>
        <v>0</v>
      </c>
      <c r="E13" t="b">
        <f>IF('会員登録申込書(新規)'!I40="高校生以下
（1,000円）",TRUE,FALSE)</f>
        <v>0</v>
      </c>
    </row>
    <row r="14" spans="1:7" x14ac:dyDescent="0.15">
      <c r="A14">
        <v>13</v>
      </c>
      <c r="B14" t="b">
        <f>IF('会員登録申込書(新規)'!D42="○",TRUE,FALSE)</f>
        <v>0</v>
      </c>
      <c r="C14" t="b">
        <f>IF('会員登録申込書(新規)'!E42="○",TRUE,FALSE)</f>
        <v>0</v>
      </c>
      <c r="D14" t="b">
        <f>IF('会員登録申込書(新規)'!I42="一般
（2,000円）",TRUE,FALSE)</f>
        <v>0</v>
      </c>
      <c r="E14" t="b">
        <f>IF('会員登録申込書(新規)'!I42="高校生以下
（1,000円）",TRUE,FALSE)</f>
        <v>0</v>
      </c>
    </row>
    <row r="15" spans="1:7" x14ac:dyDescent="0.15">
      <c r="A15">
        <v>14</v>
      </c>
      <c r="B15" t="b">
        <f>IF('会員登録申込書(新規)'!D44="○",TRUE,FALSE)</f>
        <v>0</v>
      </c>
      <c r="C15" t="b">
        <f>IF('会員登録申込書(新規)'!E44="○",TRUE,FALSE)</f>
        <v>0</v>
      </c>
      <c r="D15" t="b">
        <f>IF('会員登録申込書(新規)'!I44="一般
（2,000円）",TRUE,FALSE)</f>
        <v>0</v>
      </c>
      <c r="E15" t="b">
        <f>IF('会員登録申込書(新規)'!I44="高校生以下
（1,000円）",TRUE,FALSE)</f>
        <v>0</v>
      </c>
    </row>
    <row r="16" spans="1:7" x14ac:dyDescent="0.15">
      <c r="A16">
        <v>15</v>
      </c>
      <c r="B16" t="b">
        <f>IF('会員登録申込書(新規)'!D46="○",TRUE,FALSE)</f>
        <v>0</v>
      </c>
      <c r="C16" t="b">
        <f>IF('会員登録申込書(新規)'!E46="○",TRUE,FALSE)</f>
        <v>0</v>
      </c>
      <c r="D16" t="b">
        <f>IF('会員登録申込書(新規)'!I46="一般
（2,000円）",TRUE,FALSE)</f>
        <v>0</v>
      </c>
      <c r="E16" t="b">
        <f>IF('会員登録申込書(新規)'!I46="高校生以下
（1,000円）",TRUE,FALSE)</f>
        <v>0</v>
      </c>
    </row>
    <row r="17" spans="1:5" x14ac:dyDescent="0.15">
      <c r="A17">
        <v>16</v>
      </c>
      <c r="B17" t="b">
        <f>IF('会員登録申込書(新規)'!D48="○",TRUE,FALSE)</f>
        <v>0</v>
      </c>
      <c r="C17" t="b">
        <f>IF('会員登録申込書(新規)'!E48="○",TRUE,FALSE)</f>
        <v>0</v>
      </c>
      <c r="D17" t="b">
        <f>IF('会員登録申込書(新規)'!I48="一般
（2,000円）",TRUE,FALSE)</f>
        <v>0</v>
      </c>
      <c r="E17" t="b">
        <f>IF('会員登録申込書(新規)'!I48="高校生以下
（1,000円）",TRUE,FALSE)</f>
        <v>0</v>
      </c>
    </row>
    <row r="18" spans="1:5" x14ac:dyDescent="0.15">
      <c r="A18">
        <v>17</v>
      </c>
      <c r="B18" t="b">
        <f>IF('会員登録申込書(新規)'!D50="○",TRUE,FALSE)</f>
        <v>0</v>
      </c>
      <c r="C18" t="b">
        <f>IF('会員登録申込書(新規)'!E50="○",TRUE,FALSE)</f>
        <v>0</v>
      </c>
      <c r="D18" t="b">
        <f>IF('会員登録申込書(新規)'!I50="一般
（2,000円）",TRUE,FALSE)</f>
        <v>0</v>
      </c>
      <c r="E18" t="b">
        <f>IF('会員登録申込書(新規)'!I50="高校生以下
（1,000円）",TRUE,FALSE)</f>
        <v>0</v>
      </c>
    </row>
    <row r="19" spans="1:5" x14ac:dyDescent="0.15">
      <c r="A19">
        <v>18</v>
      </c>
      <c r="B19" t="b">
        <f>IF('会員登録申込書(新規)'!D52="○",TRUE,FALSE)</f>
        <v>0</v>
      </c>
      <c r="C19" t="b">
        <f>IF('会員登録申込書(新規)'!E52="○",TRUE,FALSE)</f>
        <v>0</v>
      </c>
      <c r="D19" t="b">
        <f>IF('会員登録申込書(新規)'!I52="一般
（2,000円）",TRUE,FALSE)</f>
        <v>0</v>
      </c>
      <c r="E19" t="b">
        <f>IF('会員登録申込書(新規)'!I52="高校生以下
（1,000円）",TRUE,FALSE)</f>
        <v>0</v>
      </c>
    </row>
    <row r="20" spans="1:5" x14ac:dyDescent="0.15">
      <c r="A20">
        <v>19</v>
      </c>
      <c r="B20" t="b">
        <f>IF('会員登録申込書(新規)'!D54="○",TRUE,FALSE)</f>
        <v>0</v>
      </c>
      <c r="C20" t="b">
        <f>IF('会員登録申込書(新規)'!E54="○",TRUE,FALSE)</f>
        <v>0</v>
      </c>
      <c r="D20" t="b">
        <f>IF('会員登録申込書(新規)'!I54="一般
（2,000円）",TRUE,FALSE)</f>
        <v>0</v>
      </c>
      <c r="E20" t="b">
        <f>IF('会員登録申込書(新規)'!I54="高校生以下
（1,000円）",TRUE,FALSE)</f>
        <v>0</v>
      </c>
    </row>
    <row r="21" spans="1:5" x14ac:dyDescent="0.15">
      <c r="A21">
        <v>20</v>
      </c>
      <c r="B21" t="b">
        <f>IF('会員登録申込書(新規)'!D56="○",TRUE,FALSE)</f>
        <v>0</v>
      </c>
      <c r="C21" t="b">
        <f>IF('会員登録申込書(新規)'!E56="○",TRUE,FALSE)</f>
        <v>0</v>
      </c>
      <c r="D21" t="b">
        <f>IF('会員登録申込書(新規)'!I56="一般
（2,000円）",TRUE,FALSE)</f>
        <v>0</v>
      </c>
      <c r="E21" t="b">
        <f>IF('会員登録申込書(新規)'!I56="高校生以下
（1,000円）",TRUE,FALSE)</f>
        <v>0</v>
      </c>
    </row>
    <row r="22" spans="1:5" x14ac:dyDescent="0.15">
      <c r="A22">
        <v>21</v>
      </c>
      <c r="B22" t="b">
        <f>IF('会員登録申込書(新規)'!D58="○",TRUE,FALSE)</f>
        <v>0</v>
      </c>
      <c r="C22" t="b">
        <f>IF('会員登録申込書(新規)'!E58="○",TRUE,FALSE)</f>
        <v>0</v>
      </c>
      <c r="D22" t="b">
        <f>IF('会員登録申込書(新規)'!I58="一般
（2,000円）",TRUE,FALSE)</f>
        <v>0</v>
      </c>
      <c r="E22" t="b">
        <f>IF('会員登録申込書(新規)'!I58="高校生以下
（1,000円）",TRUE,FALSE)</f>
        <v>0</v>
      </c>
    </row>
    <row r="23" spans="1:5" x14ac:dyDescent="0.15">
      <c r="A23">
        <v>22</v>
      </c>
      <c r="B23" t="b">
        <f>IF('会員登録申込書(新規)'!D60="○",TRUE,FALSE)</f>
        <v>0</v>
      </c>
      <c r="C23" t="b">
        <f>IF('会員登録申込書(新規)'!E60="○",TRUE,FALSE)</f>
        <v>0</v>
      </c>
      <c r="D23" t="b">
        <f>IF('会員登録申込書(新規)'!I60="一般
（2,000円）",TRUE,FALSE)</f>
        <v>0</v>
      </c>
      <c r="E23" t="b">
        <f>IF('会員登録申込書(新規)'!I60="高校生以下
（1,000円）",TRUE,FALSE)</f>
        <v>0</v>
      </c>
    </row>
    <row r="24" spans="1:5" x14ac:dyDescent="0.15">
      <c r="A24">
        <v>23</v>
      </c>
      <c r="B24" t="b">
        <f>IF('会員登録申込書(新規)'!D62="○",TRUE,FALSE)</f>
        <v>0</v>
      </c>
      <c r="C24" t="b">
        <f>IF('会員登録申込書(新規)'!E62="○",TRUE,FALSE)</f>
        <v>0</v>
      </c>
      <c r="D24" t="b">
        <f>IF('会員登録申込書(新規)'!I62="一般
（2,000円）",TRUE,FALSE)</f>
        <v>0</v>
      </c>
      <c r="E24" t="b">
        <f>IF('会員登録申込書(新規)'!I62="高校生以下
（1,000円）",TRUE,FALSE)</f>
        <v>0</v>
      </c>
    </row>
    <row r="25" spans="1:5" x14ac:dyDescent="0.15">
      <c r="A25">
        <v>24</v>
      </c>
      <c r="B25" t="b">
        <f>IF('会員登録申込書(新規)'!D64="○",TRUE,FALSE)</f>
        <v>0</v>
      </c>
      <c r="C25" t="b">
        <f>IF('会員登録申込書(新規)'!E64="○",TRUE,FALSE)</f>
        <v>0</v>
      </c>
      <c r="D25" t="b">
        <f>IF('会員登録申込書(新規)'!I64="一般
（2,000円）",TRUE,FALSE)</f>
        <v>0</v>
      </c>
      <c r="E25" t="b">
        <f>IF('会員登録申込書(新規)'!I64="高校生以下
（1,000円）",TRUE,FALSE)</f>
        <v>0</v>
      </c>
    </row>
    <row r="26" spans="1:5" x14ac:dyDescent="0.15">
      <c r="A26">
        <v>25</v>
      </c>
      <c r="B26" t="b">
        <f>IF('会員登録申込書(新規)'!D66="○",TRUE,FALSE)</f>
        <v>0</v>
      </c>
      <c r="C26" t="b">
        <f>IF('会員登録申込書(新規)'!E66="○",TRUE,FALSE)</f>
        <v>0</v>
      </c>
      <c r="D26" t="b">
        <f>IF('会員登録申込書(新規)'!I66="一般
（2,000円）",TRUE,FALSE)</f>
        <v>0</v>
      </c>
      <c r="E26" t="b">
        <f>IF('会員登録申込書(新規)'!I66="高校生以下
（1,000円）",TRUE,FALSE)</f>
        <v>0</v>
      </c>
    </row>
  </sheetData>
  <phoneticPr fontId="8"/>
  <pageMargins left="0.75" right="0.75" top="1" bottom="1" header="0.51200000000000001" footer="0.51200000000000001"/>
  <pageSetup paperSize="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7"/>
  <sheetViews>
    <sheetView workbookViewId="0">
      <selection activeCell="E25" sqref="E25"/>
    </sheetView>
  </sheetViews>
  <sheetFormatPr defaultRowHeight="13.5" x14ac:dyDescent="0.15"/>
  <cols>
    <col min="1" max="1" width="15.375" customWidth="1"/>
    <col min="2" max="2" width="13.375" customWidth="1"/>
    <col min="4" max="4" width="5.875" customWidth="1"/>
  </cols>
  <sheetData>
    <row r="1" spans="1:4" x14ac:dyDescent="0.15">
      <c r="A1" s="73" t="s">
        <v>85</v>
      </c>
      <c r="B1" s="1" t="s">
        <v>28</v>
      </c>
      <c r="C1" s="1" t="s">
        <v>29</v>
      </c>
    </row>
    <row r="2" spans="1:4" x14ac:dyDescent="0.15">
      <c r="A2" s="70">
        <f>IF('会員登録申込書(新規)'!B19&lt;&gt;"",1,0)</f>
        <v>0</v>
      </c>
      <c r="B2" s="70">
        <f>IF(AND(A2,syukei!D2)=TRUE,1,0)</f>
        <v>0</v>
      </c>
      <c r="C2">
        <f>IF(AND(A2,syukei!E2),1,0)</f>
        <v>0</v>
      </c>
      <c r="D2" s="72"/>
    </row>
    <row r="3" spans="1:4" x14ac:dyDescent="0.15">
      <c r="A3" s="70">
        <f>IF('会員登録申込書(新規)'!B21&lt;&gt;"",1,0)</f>
        <v>0</v>
      </c>
      <c r="B3" s="70">
        <f>IF(AND(A3,syukei!D3),1,0)</f>
        <v>0</v>
      </c>
      <c r="C3">
        <f>IF(AND(A3,syukei!E3),1,0)</f>
        <v>0</v>
      </c>
      <c r="D3" s="72"/>
    </row>
    <row r="4" spans="1:4" x14ac:dyDescent="0.15">
      <c r="A4" s="70">
        <f>IF('会員登録申込書(新規)'!B23&lt;&gt;"",1,0)</f>
        <v>0</v>
      </c>
      <c r="B4" s="70">
        <f>IF(AND(A4,syukei!D4),1,0)</f>
        <v>0</v>
      </c>
      <c r="C4">
        <f>IF(AND(A4,syukei!E4),1,0)</f>
        <v>0</v>
      </c>
    </row>
    <row r="5" spans="1:4" x14ac:dyDescent="0.15">
      <c r="A5" s="70">
        <f>IF('会員登録申込書(新規)'!B25&lt;&gt;"",1,0)</f>
        <v>0</v>
      </c>
      <c r="B5" s="70">
        <f>IF(AND(A5,syukei!D5),1,0)</f>
        <v>0</v>
      </c>
      <c r="C5">
        <f>IF(AND(A5,syukei!E5),1,0)</f>
        <v>0</v>
      </c>
    </row>
    <row r="6" spans="1:4" x14ac:dyDescent="0.15">
      <c r="A6" s="70">
        <f>IF('会員登録申込書(新規)'!B27&lt;&gt;"",1,0)</f>
        <v>0</v>
      </c>
      <c r="B6" s="70">
        <f>IF(AND(A6,syukei!D6),1,0)</f>
        <v>0</v>
      </c>
      <c r="C6">
        <f>IF(AND(A6,syukei!E6),1,0)</f>
        <v>0</v>
      </c>
    </row>
    <row r="7" spans="1:4" x14ac:dyDescent="0.15">
      <c r="A7" s="70">
        <f>IF('会員登録申込書(新規)'!B29&lt;&gt;"",1,0)</f>
        <v>0</v>
      </c>
      <c r="B7" s="70">
        <f>IF(AND(A7,syukei!D7),1,0)</f>
        <v>0</v>
      </c>
      <c r="C7">
        <f>IF(AND(A7,syukei!E7),1,0)</f>
        <v>0</v>
      </c>
    </row>
    <row r="8" spans="1:4" x14ac:dyDescent="0.15">
      <c r="A8" s="70">
        <f>IF('会員登録申込書(新規)'!B31&lt;&gt;"",1,0)</f>
        <v>0</v>
      </c>
      <c r="B8" s="70">
        <f>IF(AND(A8,syukei!D8),1,0)</f>
        <v>0</v>
      </c>
      <c r="C8">
        <f>IF(AND(A8,syukei!E8),1,0)</f>
        <v>0</v>
      </c>
    </row>
    <row r="9" spans="1:4" x14ac:dyDescent="0.15">
      <c r="A9" s="70">
        <f>IF('会員登録申込書(新規)'!B33&lt;&gt;"",1,0)</f>
        <v>0</v>
      </c>
      <c r="B9" s="70">
        <f>IF(AND(A9,syukei!D9),1,0)</f>
        <v>0</v>
      </c>
      <c r="C9">
        <f>IF(AND(A9,syukei!E9),1,0)</f>
        <v>0</v>
      </c>
    </row>
    <row r="10" spans="1:4" x14ac:dyDescent="0.15">
      <c r="A10" s="70">
        <f>IF('会員登録申込書(新規)'!B35&lt;&gt;"",1,0)</f>
        <v>0</v>
      </c>
      <c r="B10" s="70">
        <f>IF(AND(A10,syukei!D10),1,0)</f>
        <v>0</v>
      </c>
      <c r="C10">
        <f>IF(AND(A10,syukei!E10),1,0)</f>
        <v>0</v>
      </c>
    </row>
    <row r="11" spans="1:4" x14ac:dyDescent="0.15">
      <c r="A11" s="70">
        <f>IF('会員登録申込書(新規)'!B37&lt;&gt;"",1,0)</f>
        <v>0</v>
      </c>
      <c r="B11" s="70">
        <f>IF(AND(A11,syukei!D11),1,0)</f>
        <v>0</v>
      </c>
      <c r="C11">
        <f>IF(AND(A11,syukei!E11),1,0)</f>
        <v>0</v>
      </c>
    </row>
    <row r="12" spans="1:4" x14ac:dyDescent="0.15">
      <c r="A12" s="70">
        <f>IF('会員登録申込書(新規)'!B39&lt;&gt;"",1,0)</f>
        <v>0</v>
      </c>
      <c r="B12" s="70">
        <f>IF(AND(A12,syukei!D12),1,0)</f>
        <v>0</v>
      </c>
      <c r="C12">
        <f>IF(AND(A12,syukei!E12),1,0)</f>
        <v>0</v>
      </c>
    </row>
    <row r="13" spans="1:4" x14ac:dyDescent="0.15">
      <c r="A13" s="70">
        <f>IF('会員登録申込書(新規)'!B41&lt;&gt;"",1,0)</f>
        <v>0</v>
      </c>
      <c r="B13" s="70">
        <f>IF(AND(A13,syukei!D13),1,0)</f>
        <v>0</v>
      </c>
      <c r="C13">
        <f>IF(AND(A13,syukei!E13),1,0)</f>
        <v>0</v>
      </c>
    </row>
    <row r="14" spans="1:4" x14ac:dyDescent="0.15">
      <c r="A14" s="70">
        <f>IF('会員登録申込書(新規)'!B43&lt;&gt;"",1,0)</f>
        <v>0</v>
      </c>
      <c r="B14" s="70">
        <f>IF(AND(A14,syukei!D14),1,0)</f>
        <v>0</v>
      </c>
      <c r="C14">
        <f>IF(AND(A14,syukei!E14),1,0)</f>
        <v>0</v>
      </c>
    </row>
    <row r="15" spans="1:4" x14ac:dyDescent="0.15">
      <c r="A15" s="70">
        <f>IF('会員登録申込書(新規)'!B45&lt;&gt;"",1,0)</f>
        <v>0</v>
      </c>
      <c r="B15" s="70">
        <f>IF(AND(A15,syukei!D15),1,0)</f>
        <v>0</v>
      </c>
      <c r="C15">
        <f>IF(AND(A15,syukei!E15),1,0)</f>
        <v>0</v>
      </c>
    </row>
    <row r="16" spans="1:4" x14ac:dyDescent="0.15">
      <c r="A16" s="70">
        <f>IF('会員登録申込書(新規)'!B47&lt;&gt;"",1,0)</f>
        <v>0</v>
      </c>
      <c r="B16" s="70">
        <f>IF(AND(A16,syukei!D16),1,0)</f>
        <v>0</v>
      </c>
      <c r="C16">
        <f>IF(AND(A16,syukei!E16),1,0)</f>
        <v>0</v>
      </c>
    </row>
    <row r="17" spans="1:3" x14ac:dyDescent="0.15">
      <c r="A17" s="70">
        <f>IF('会員登録申込書(新規)'!B49&lt;&gt;"",1,0)</f>
        <v>0</v>
      </c>
      <c r="B17" s="70">
        <f>IF(AND(A17,syukei!D17),1,0)</f>
        <v>0</v>
      </c>
      <c r="C17">
        <f>IF(AND(A17,syukei!E17),1,0)</f>
        <v>0</v>
      </c>
    </row>
    <row r="18" spans="1:3" x14ac:dyDescent="0.15">
      <c r="A18" s="70">
        <f>IF('会員登録申込書(新規)'!B51&lt;&gt;"",1,0)</f>
        <v>0</v>
      </c>
      <c r="B18" s="70">
        <f>IF(AND(A18,syukei!D18),1,0)</f>
        <v>0</v>
      </c>
      <c r="C18">
        <f>IF(AND(A18,syukei!E18),1,0)</f>
        <v>0</v>
      </c>
    </row>
    <row r="19" spans="1:3" x14ac:dyDescent="0.15">
      <c r="A19" s="70">
        <f>IF('会員登録申込書(新規)'!B53&lt;&gt;"",1,0)</f>
        <v>0</v>
      </c>
      <c r="B19" s="70">
        <f>IF(AND(A19,syukei!D19),1,0)</f>
        <v>0</v>
      </c>
      <c r="C19">
        <f>IF(AND(A19,syukei!E19),1,0)</f>
        <v>0</v>
      </c>
    </row>
    <row r="20" spans="1:3" x14ac:dyDescent="0.15">
      <c r="A20" s="70">
        <f>IF('会員登録申込書(新規)'!B55&lt;&gt;"",1,0)</f>
        <v>0</v>
      </c>
      <c r="B20" s="70">
        <f>IF(AND(A20,syukei!D20),1,0)</f>
        <v>0</v>
      </c>
      <c r="C20">
        <f>IF(AND(A20,syukei!E20),1,0)</f>
        <v>0</v>
      </c>
    </row>
    <row r="21" spans="1:3" x14ac:dyDescent="0.15">
      <c r="A21" s="70">
        <f>IF('会員登録申込書(新規)'!B57&lt;&gt;"",1,0)</f>
        <v>0</v>
      </c>
      <c r="B21" s="70">
        <f>IF(AND(A21,syukei!D21),1,0)</f>
        <v>0</v>
      </c>
      <c r="C21">
        <f>IF(AND(A21,syukei!E21),1,0)</f>
        <v>0</v>
      </c>
    </row>
    <row r="22" spans="1:3" x14ac:dyDescent="0.15">
      <c r="A22" s="70">
        <f>IF('会員登録申込書(新規)'!B59&lt;&gt;"",1,0)</f>
        <v>0</v>
      </c>
      <c r="B22" s="70">
        <f>IF(AND(A22,syukei!D22),1,0)</f>
        <v>0</v>
      </c>
      <c r="C22">
        <f>IF(AND(A22,syukei!E22),1,0)</f>
        <v>0</v>
      </c>
    </row>
    <row r="23" spans="1:3" x14ac:dyDescent="0.15">
      <c r="A23" s="70">
        <f>IF('会員登録申込書(新規)'!B61&lt;&gt;"",1,0)</f>
        <v>0</v>
      </c>
      <c r="B23" s="70">
        <f>IF(AND(A23,syukei!D23),1,0)</f>
        <v>0</v>
      </c>
      <c r="C23">
        <f>IF(AND(A23,syukei!E23),1,0)</f>
        <v>0</v>
      </c>
    </row>
    <row r="24" spans="1:3" x14ac:dyDescent="0.15">
      <c r="A24" s="70">
        <f>IF('会員登録申込書(新規)'!B63&lt;&gt;"",1,0)</f>
        <v>0</v>
      </c>
      <c r="B24" s="70">
        <f>IF(AND(A24,syukei!D24),1,0)</f>
        <v>0</v>
      </c>
      <c r="C24">
        <f>IF(AND(A24,syukei!E24),1,0)</f>
        <v>0</v>
      </c>
    </row>
    <row r="25" spans="1:3" x14ac:dyDescent="0.15">
      <c r="A25" s="70">
        <f>IF('会員登録申込書(新規)'!B65&lt;&gt;"",1,0)</f>
        <v>0</v>
      </c>
      <c r="B25" s="70">
        <f>IF(AND(A25,syukei!D25),1,0)</f>
        <v>0</v>
      </c>
      <c r="C25">
        <f>IF(AND(A25,syukei!E25),1,0)</f>
        <v>0</v>
      </c>
    </row>
    <row r="26" spans="1:3" x14ac:dyDescent="0.15">
      <c r="A26" s="70">
        <f>IF('会員登録申込書(新規)'!B67&lt;&gt;"",1,0)</f>
        <v>0</v>
      </c>
      <c r="B26" s="70">
        <f>IF(AND(A26,syukei!D26),1,0)</f>
        <v>0</v>
      </c>
      <c r="C26">
        <f>IF(AND(A26,syukei!E26),1,0)</f>
        <v>0</v>
      </c>
    </row>
    <row r="27" spans="1:3" x14ac:dyDescent="0.15">
      <c r="A27" s="71" t="s">
        <v>84</v>
      </c>
      <c r="B27">
        <f>SUM(B2:B26)</f>
        <v>0</v>
      </c>
      <c r="C27">
        <f>SUM(C2:C26)</f>
        <v>0</v>
      </c>
    </row>
  </sheetData>
  <phoneticPr fontId="8"/>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3"/>
  </sheetPr>
  <dimension ref="A1:T34"/>
  <sheetViews>
    <sheetView showRowColHeaders="0" zoomScaleNormal="100" zoomScaleSheetLayoutView="100" workbookViewId="0">
      <selection activeCell="E16" sqref="E16"/>
    </sheetView>
  </sheetViews>
  <sheetFormatPr defaultRowHeight="14.25" x14ac:dyDescent="0.15"/>
  <cols>
    <col min="1" max="1" width="5.25" style="117" customWidth="1"/>
    <col min="2" max="2" width="9.5" style="3" customWidth="1"/>
    <col min="3" max="3" width="7.375" style="118" customWidth="1"/>
    <col min="4" max="4" width="8.25" style="118" customWidth="1"/>
    <col min="5" max="6" width="7.5" style="119" customWidth="1"/>
    <col min="7" max="7" width="5.75" style="3" customWidth="1"/>
    <col min="8" max="9" width="5" style="3" customWidth="1"/>
    <col min="10" max="10" width="10" style="154" customWidth="1"/>
    <col min="11" max="11" width="5.5" style="3" customWidth="1"/>
    <col min="12" max="12" width="5.375" style="3" customWidth="1"/>
    <col min="13" max="14" width="5.75" style="3" customWidth="1"/>
    <col min="15" max="16" width="6.75" style="3" customWidth="1"/>
    <col min="17" max="17" width="15.25" style="129" hidden="1" customWidth="1"/>
    <col min="18" max="18" width="9" style="3" hidden="1" customWidth="1"/>
    <col min="19" max="19" width="13" style="3" hidden="1" customWidth="1"/>
    <col min="20" max="16384" width="9" style="3"/>
  </cols>
  <sheetData>
    <row r="1" spans="1:20" ht="27" customHeight="1" x14ac:dyDescent="0.15">
      <c r="J1" s="3"/>
    </row>
    <row r="2" spans="1:20" ht="27" customHeight="1" x14ac:dyDescent="0.15">
      <c r="J2" s="3"/>
    </row>
    <row r="3" spans="1:20" ht="25.5" customHeight="1" x14ac:dyDescent="0.15">
      <c r="A3" s="17"/>
      <c r="B3" s="530" t="s">
        <v>167</v>
      </c>
      <c r="C3" s="530"/>
      <c r="D3" s="530"/>
      <c r="E3" s="530"/>
      <c r="F3" s="530"/>
      <c r="G3" s="530"/>
      <c r="H3" s="530"/>
      <c r="I3" s="530"/>
      <c r="J3" s="530"/>
      <c r="K3" s="530"/>
      <c r="L3" s="530"/>
      <c r="M3" s="530"/>
    </row>
    <row r="4" spans="1:20" s="106" customFormat="1" ht="17.25" customHeight="1" x14ac:dyDescent="0.15">
      <c r="B4" s="530"/>
      <c r="C4" s="530"/>
      <c r="D4" s="530"/>
      <c r="E4" s="530"/>
      <c r="F4" s="530"/>
      <c r="G4" s="530"/>
      <c r="H4" s="530"/>
      <c r="I4" s="530"/>
      <c r="J4" s="530"/>
      <c r="K4" s="530"/>
      <c r="L4" s="530"/>
      <c r="M4" s="530"/>
      <c r="O4" s="552"/>
      <c r="P4" s="552"/>
      <c r="Q4" s="130"/>
    </row>
    <row r="5" spans="1:20" s="106" customFormat="1" ht="23.25" customHeight="1" x14ac:dyDescent="0.15">
      <c r="A5" s="107" t="s">
        <v>31</v>
      </c>
      <c r="J5" s="107" t="s">
        <v>38</v>
      </c>
      <c r="K5" s="553" t="str">
        <f>'支部情報　確認書'!M3&amp;'支部情報　確認書'!N3&amp;'支部情報　確認書'!O3&amp;'支部情報　確認書'!P3&amp;'支部情報　確認書'!Q3&amp;'支部情報　確認書'!R3</f>
        <v>年月日</v>
      </c>
      <c r="L5" s="553"/>
      <c r="M5" s="553"/>
      <c r="N5" s="553"/>
      <c r="O5" s="553"/>
      <c r="P5" s="553"/>
      <c r="Q5" s="224"/>
      <c r="R5" s="224"/>
      <c r="S5" s="224"/>
      <c r="T5" s="224"/>
    </row>
    <row r="6" spans="1:20" s="106" customFormat="1" ht="24.75" customHeight="1" x14ac:dyDescent="0.15">
      <c r="B6" s="153" t="s">
        <v>39</v>
      </c>
      <c r="C6" s="528"/>
      <c r="D6" s="529"/>
      <c r="E6" s="153" t="s">
        <v>40</v>
      </c>
      <c r="F6" s="472"/>
      <c r="G6" s="473"/>
      <c r="H6" s="473"/>
      <c r="I6" s="474"/>
      <c r="J6" s="531" t="s">
        <v>34</v>
      </c>
      <c r="K6" s="532"/>
      <c r="L6" s="472"/>
      <c r="M6" s="473"/>
      <c r="N6" s="474"/>
      <c r="O6" s="108"/>
      <c r="P6" s="109"/>
      <c r="Q6" s="131"/>
    </row>
    <row r="7" spans="1:20" s="106" customFormat="1" ht="24.75" customHeight="1" x14ac:dyDescent="0.15">
      <c r="B7" s="503" t="s">
        <v>41</v>
      </c>
      <c r="C7" s="538" t="s">
        <v>42</v>
      </c>
      <c r="D7" s="539"/>
      <c r="E7" s="247">
        <f>COUNTIF(Q:Q,"一般
（2,000円）")</f>
        <v>0</v>
      </c>
      <c r="F7" s="81" t="s">
        <v>43</v>
      </c>
      <c r="G7" s="522">
        <v>2000</v>
      </c>
      <c r="H7" s="522"/>
      <c r="I7" s="523"/>
      <c r="J7" s="544" t="s">
        <v>44</v>
      </c>
      <c r="K7" s="448"/>
      <c r="L7" s="540">
        <f>E7+E8</f>
        <v>0</v>
      </c>
      <c r="M7" s="540"/>
      <c r="N7" s="541"/>
      <c r="O7" s="475"/>
      <c r="P7" s="476"/>
      <c r="Q7" s="131"/>
    </row>
    <row r="8" spans="1:20" s="106" customFormat="1" ht="24.75" customHeight="1" x14ac:dyDescent="0.15">
      <c r="B8" s="504"/>
      <c r="C8" s="547" t="s">
        <v>45</v>
      </c>
      <c r="D8" s="546"/>
      <c r="E8" s="248">
        <f>COUNTIF(Q:Q,"高校生以下
（1,000円）")</f>
        <v>0</v>
      </c>
      <c r="F8" s="79" t="s">
        <v>46</v>
      </c>
      <c r="G8" s="524">
        <v>1000</v>
      </c>
      <c r="H8" s="524"/>
      <c r="I8" s="525"/>
      <c r="J8" s="545" t="s">
        <v>47</v>
      </c>
      <c r="K8" s="546"/>
      <c r="L8" s="542">
        <f>E7*G7+E8*G8</f>
        <v>0</v>
      </c>
      <c r="M8" s="542"/>
      <c r="N8" s="543"/>
      <c r="O8" s="475"/>
      <c r="P8" s="477"/>
      <c r="Q8" s="131"/>
    </row>
    <row r="9" spans="1:20" s="106" customFormat="1" ht="24.75" customHeight="1" x14ac:dyDescent="0.15">
      <c r="A9" s="105" t="s">
        <v>48</v>
      </c>
      <c r="B9" s="110"/>
      <c r="C9" s="26"/>
      <c r="D9" s="26"/>
      <c r="E9" s="111"/>
      <c r="F9" s="26"/>
      <c r="G9" s="112"/>
      <c r="H9" s="112"/>
      <c r="I9" s="112"/>
      <c r="J9" s="26"/>
      <c r="K9" s="26"/>
      <c r="L9" s="113"/>
      <c r="M9" s="113"/>
      <c r="N9" s="113"/>
      <c r="Q9" s="131"/>
    </row>
    <row r="10" spans="1:20" s="106" customFormat="1" ht="24.75" customHeight="1" x14ac:dyDescent="0.15">
      <c r="A10" s="114" t="s">
        <v>172</v>
      </c>
      <c r="O10" s="115"/>
      <c r="Q10" s="131"/>
    </row>
    <row r="11" spans="1:20" s="106" customFormat="1" ht="33.75" customHeight="1" x14ac:dyDescent="0.15">
      <c r="A11" s="503" t="s">
        <v>49</v>
      </c>
      <c r="B11" s="503" t="s">
        <v>50</v>
      </c>
      <c r="C11" s="19" t="s">
        <v>51</v>
      </c>
      <c r="D11" s="20" t="s">
        <v>52</v>
      </c>
      <c r="E11" s="148" t="s">
        <v>53</v>
      </c>
      <c r="F11" s="149" t="s">
        <v>54</v>
      </c>
      <c r="G11" s="202" t="s">
        <v>35</v>
      </c>
      <c r="H11" s="507" t="s">
        <v>88</v>
      </c>
      <c r="I11" s="508"/>
      <c r="J11" s="152" t="s">
        <v>55</v>
      </c>
      <c r="K11" s="505" t="s">
        <v>179</v>
      </c>
      <c r="L11" s="506"/>
      <c r="M11" s="505" t="s">
        <v>180</v>
      </c>
      <c r="N11" s="506"/>
      <c r="O11" s="533" t="s">
        <v>181</v>
      </c>
      <c r="P11" s="534"/>
      <c r="Q11" s="155" t="s">
        <v>96</v>
      </c>
      <c r="T11" s="465" t="s">
        <v>170</v>
      </c>
    </row>
    <row r="12" spans="1:20" s="106" customFormat="1" ht="33.75" customHeight="1" x14ac:dyDescent="0.15">
      <c r="A12" s="504"/>
      <c r="B12" s="504"/>
      <c r="C12" s="21" t="s">
        <v>12</v>
      </c>
      <c r="D12" s="22" t="s">
        <v>13</v>
      </c>
      <c r="E12" s="150" t="s">
        <v>56</v>
      </c>
      <c r="F12" s="151" t="s">
        <v>57</v>
      </c>
      <c r="G12" s="200" t="s">
        <v>165</v>
      </c>
      <c r="H12" s="23" t="s">
        <v>6</v>
      </c>
      <c r="I12" s="24" t="s">
        <v>7</v>
      </c>
      <c r="J12" s="201" t="s">
        <v>58</v>
      </c>
      <c r="K12" s="25" t="s">
        <v>36</v>
      </c>
      <c r="L12" s="26" t="s">
        <v>37</v>
      </c>
      <c r="M12" s="27" t="s">
        <v>36</v>
      </c>
      <c r="N12" s="26" t="s">
        <v>37</v>
      </c>
      <c r="O12" s="488" t="s">
        <v>163</v>
      </c>
      <c r="P12" s="489"/>
      <c r="Q12" s="132"/>
      <c r="T12" s="535"/>
    </row>
    <row r="13" spans="1:20" s="106" customFormat="1" ht="16.5" customHeight="1" x14ac:dyDescent="0.15">
      <c r="A13" s="527" t="s">
        <v>59</v>
      </c>
      <c r="B13" s="526" t="s">
        <v>60</v>
      </c>
      <c r="C13" s="28" t="s">
        <v>61</v>
      </c>
      <c r="D13" s="29" t="s">
        <v>62</v>
      </c>
      <c r="E13" s="30" t="s">
        <v>63</v>
      </c>
      <c r="F13" s="31" t="s">
        <v>20</v>
      </c>
      <c r="G13" s="509" t="s">
        <v>64</v>
      </c>
      <c r="H13" s="511" t="s">
        <v>86</v>
      </c>
      <c r="I13" s="515"/>
      <c r="J13" s="513">
        <v>35065</v>
      </c>
      <c r="K13" s="536">
        <f>IF(J13&lt;&gt;"",DATEDIF(J13,"2012/4/2","Y"),"")</f>
        <v>16</v>
      </c>
      <c r="L13" s="517">
        <f>IF(J13&lt;&gt;"",DATEDIF(J13,"2013/4/1","Y"),"")</f>
        <v>17</v>
      </c>
      <c r="M13" s="550" t="str">
        <f>IF(J13="","",VLOOKUP(DATEDIF(J13,DATE(IF(MONTH("2014/4/1")&lt;=3,YEAR("2014/4/1")-2,YEAR("2014/4/1")-1),4,1),"Y"),{0,"幼児";6,"小１";7,"小２";8,"小３";9,"小４";10,"小５";11,"小６";12,"中１";13,"中２";14,"中３";15,"高校";16,"高校";17,"高校";18,"大学/一般"},2,1))</f>
        <v>高校</v>
      </c>
      <c r="N13" s="548" t="str">
        <f>IF(J13="","",VLOOKUP(DATEDIF(J13,DATE(IF(MONTH("2014/4/1")&lt;=3,YEAR("2014/4/1")-1,YEAR("2014/4/1")),4,1),"Y"),{0,"幼児";6,"小１";7,"小２";8,"小３";9,"小４";10,"小５";11,"小６";12,"中１";13,"中２";14,"中３";15,"高校";16,"高校";17,"高校";18,"大学/一般"},2,1))</f>
        <v>大学/一般</v>
      </c>
      <c r="O13" s="490" t="s">
        <v>168</v>
      </c>
      <c r="P13" s="491"/>
      <c r="Q13" s="471"/>
      <c r="R13" s="116"/>
      <c r="T13" s="555" t="s">
        <v>174</v>
      </c>
    </row>
    <row r="14" spans="1:20" s="106" customFormat="1" ht="29.25" customHeight="1" x14ac:dyDescent="0.15">
      <c r="A14" s="527"/>
      <c r="B14" s="526"/>
      <c r="C14" s="32" t="s">
        <v>17</v>
      </c>
      <c r="D14" s="33" t="s">
        <v>18</v>
      </c>
      <c r="E14" s="34" t="s">
        <v>65</v>
      </c>
      <c r="F14" s="35" t="s">
        <v>18</v>
      </c>
      <c r="G14" s="510"/>
      <c r="H14" s="512"/>
      <c r="I14" s="516"/>
      <c r="J14" s="514"/>
      <c r="K14" s="537"/>
      <c r="L14" s="518"/>
      <c r="M14" s="551"/>
      <c r="N14" s="549"/>
      <c r="O14" s="492"/>
      <c r="P14" s="493"/>
      <c r="Q14" s="471"/>
      <c r="R14" s="116" t="s">
        <v>66</v>
      </c>
      <c r="S14" s="211" t="s">
        <v>168</v>
      </c>
      <c r="T14" s="468"/>
    </row>
    <row r="15" spans="1:20" s="106" customFormat="1" ht="19.5" customHeight="1" x14ac:dyDescent="0.15">
      <c r="A15" s="521">
        <v>1</v>
      </c>
      <c r="B15" s="494"/>
      <c r="C15" s="162"/>
      <c r="D15" s="163"/>
      <c r="E15" s="103"/>
      <c r="F15" s="104"/>
      <c r="G15" s="495"/>
      <c r="H15" s="501"/>
      <c r="I15" s="499"/>
      <c r="J15" s="497"/>
      <c r="K15" s="519" t="str">
        <f>IF(J15&lt;&gt;"",DATEDIF(J15,"2013/4/2","Y"),"")</f>
        <v/>
      </c>
      <c r="L15" s="480" t="str">
        <f>IF(J15&lt;&gt;"",DATEDIF(J15,"2014/4/2","Y"),"")</f>
        <v/>
      </c>
      <c r="M15" s="486" t="str">
        <f>IF(J15="","",VLOOKUP(DATEDIF(J15,DATE(IF(MONTH("2014/4/1")&lt;=3,YEAR("2014/4/1")-2,YEAR("2014/4/1")-1),4,1),"Y"),{0,"幼児";6,"小１";7,"小２";8,"小３";9,"小４";10,"小５";11,"小６";12,"中１";13,"中２";14,"中３";15,"高校";16,"高校";17,"高校";18,"大学/一般"},2,1))</f>
        <v/>
      </c>
      <c r="N15" s="478" t="str">
        <f>IF(J15="","",VLOOKUP(DATEDIF(J15,DATE(IF(MONTH("2014/4/1")&lt;=3,YEAR("2014/4/1")-1,YEAR("2014/4/1")),4,1),"Y"),{0,"幼児";6,"小１";7,"小２";8,"小３";9,"小４";10,"小５";11,"小６";12,"中１";13,"中２";14,"中３";15,"高校";16,"高校";17,"高校";18,"大学/一般"},2,1))</f>
        <v/>
      </c>
      <c r="O15" s="482" t="str">
        <f>IF(G15="○","",IF(J15="","",VLOOKUP(DATEDIF(J15,DATE(IF(MONTH("2014/4/1")&lt;=3,YEAR("2014/4/1")-1,YEAR("2014/4/1")),4,1),"Y"),{0,"高校生以下
（1,000円）";18,"一般
（2,000円）"},2,1)))</f>
        <v/>
      </c>
      <c r="P15" s="483"/>
      <c r="Q15" s="471" t="str">
        <f>IF(D16="","",IF(G15="○",IF(O15&lt;&gt;"","二重入力","退会者"),IF(O15="","未入力",O15)))</f>
        <v/>
      </c>
      <c r="R15" s="116"/>
      <c r="S15" s="211" t="s">
        <v>169</v>
      </c>
      <c r="T15" s="554"/>
    </row>
    <row r="16" spans="1:20" s="106" customFormat="1" ht="31.5" customHeight="1" x14ac:dyDescent="0.15">
      <c r="A16" s="521"/>
      <c r="B16" s="494"/>
      <c r="C16" s="156"/>
      <c r="D16" s="157"/>
      <c r="E16" s="158"/>
      <c r="F16" s="159"/>
      <c r="G16" s="496"/>
      <c r="H16" s="502"/>
      <c r="I16" s="500"/>
      <c r="J16" s="498"/>
      <c r="K16" s="520"/>
      <c r="L16" s="481"/>
      <c r="M16" s="487"/>
      <c r="N16" s="479"/>
      <c r="O16" s="484"/>
      <c r="P16" s="485"/>
      <c r="Q16" s="471"/>
      <c r="R16" s="116"/>
      <c r="T16" s="394"/>
    </row>
    <row r="17" spans="1:20" s="106" customFormat="1" ht="19.5" customHeight="1" x14ac:dyDescent="0.15">
      <c r="A17" s="521">
        <v>2</v>
      </c>
      <c r="B17" s="494"/>
      <c r="C17" s="164"/>
      <c r="D17" s="165"/>
      <c r="E17" s="103"/>
      <c r="F17" s="104"/>
      <c r="G17" s="495"/>
      <c r="H17" s="501"/>
      <c r="I17" s="499"/>
      <c r="J17" s="497"/>
      <c r="K17" s="519" t="str">
        <f>IF(J17&lt;&gt;"",DATEDIF(J17,"2013/4/2","Y"),"")</f>
        <v/>
      </c>
      <c r="L17" s="480" t="str">
        <f>IF(J17&lt;&gt;"",DATEDIF(J17,"2014/4/2","Y"),"")</f>
        <v/>
      </c>
      <c r="M17" s="486" t="str">
        <f>IF(J17="","",VLOOKUP(DATEDIF(J17,DATE(IF(MONTH("2014/4/1")&lt;=3,YEAR("2014/4/1")-2,YEAR("2014/4/1")-1),4,1),"Y"),{0,"幼児";6,"小１";7,"小２";8,"小３";9,"小４";10,"小５";11,"小６";12,"中１";13,"中２";14,"中３";15,"高校";16,"高校";17,"高校";18,"大学/一般"},2,1))</f>
        <v/>
      </c>
      <c r="N17" s="478" t="str">
        <f>IF(J17="","",VLOOKUP(DATEDIF(J17,DATE(IF(MONTH("2014/4/1")&lt;=3,YEAR("2014/4/1")-1,YEAR("2014/4/1")),4,1),"Y"),{0,"幼児";6,"小１";7,"小２";8,"小３";9,"小４";10,"小５";11,"小６";12,"中１";13,"中２";14,"中３";15,"高校";16,"高校";17,"高校";18,"大学/一般"},2,1))</f>
        <v/>
      </c>
      <c r="O17" s="482" t="str">
        <f>IF(G17="○","",IF(J17="","",VLOOKUP(DATEDIF(J17,DATE(IF(MONTH("2014/4/1")&lt;=3,YEAR("2014/4/1")-1,YEAR("2014/4/1")),4,1),"Y"),{0,"高校生以下
（1,000円）";18,"一般
（2,000円）"},2,1)))</f>
        <v/>
      </c>
      <c r="P17" s="483"/>
      <c r="Q17" s="471" t="str">
        <f>IF(D18="","",IF(G17="○",IF(O17&lt;&gt;"","二重入力","退会者"),IF(O17="","未入力",O17)))</f>
        <v/>
      </c>
      <c r="T17" s="554"/>
    </row>
    <row r="18" spans="1:20" s="106" customFormat="1" ht="31.5" customHeight="1" x14ac:dyDescent="0.15">
      <c r="A18" s="521"/>
      <c r="B18" s="494"/>
      <c r="C18" s="160"/>
      <c r="D18" s="161"/>
      <c r="E18" s="158"/>
      <c r="F18" s="159"/>
      <c r="G18" s="496"/>
      <c r="H18" s="502"/>
      <c r="I18" s="500"/>
      <c r="J18" s="498"/>
      <c r="K18" s="520"/>
      <c r="L18" s="481"/>
      <c r="M18" s="487"/>
      <c r="N18" s="479"/>
      <c r="O18" s="484"/>
      <c r="P18" s="485"/>
      <c r="Q18" s="471"/>
      <c r="T18" s="394"/>
    </row>
    <row r="19" spans="1:20" s="106" customFormat="1" ht="19.5" customHeight="1" x14ac:dyDescent="0.15">
      <c r="A19" s="521">
        <v>3</v>
      </c>
      <c r="B19" s="494"/>
      <c r="C19" s="162"/>
      <c r="D19" s="163"/>
      <c r="E19" s="103"/>
      <c r="F19" s="104"/>
      <c r="G19" s="495"/>
      <c r="H19" s="501"/>
      <c r="I19" s="499"/>
      <c r="J19" s="497"/>
      <c r="K19" s="519" t="str">
        <f>IF(J19&lt;&gt;"",DATEDIF(J19,"2013/4/2","Y"),"")</f>
        <v/>
      </c>
      <c r="L19" s="480" t="str">
        <f>IF(J19&lt;&gt;"",DATEDIF(J19,"2014/4/2","Y"),"")</f>
        <v/>
      </c>
      <c r="M19" s="486" t="str">
        <f>IF(J19="","",VLOOKUP(DATEDIF(J19,DATE(IF(MONTH("2014/4/1")&lt;=3,YEAR("2014/4/1")-2,YEAR("2014/4/1")-1),4,1),"Y"),{0,"幼児";6,"小１";7,"小２";8,"小３";9,"小４";10,"小５";11,"小６";12,"中１";13,"中２";14,"中３";15,"高校";16,"高校";17,"高校";18,"大学/一般"},2,1))</f>
        <v/>
      </c>
      <c r="N19" s="478" t="str">
        <f>IF(J19="","",VLOOKUP(DATEDIF(J19,DATE(IF(MONTH("2014/4/1")&lt;=3,YEAR("2014/4/1")-1,YEAR("2014/4/1")),4,1),"Y"),{0,"幼児";6,"小１";7,"小２";8,"小３";9,"小４";10,"小５";11,"小６";12,"中１";13,"中２";14,"中３";15,"高校";16,"高校";17,"高校";18,"大学/一般"},2,1))</f>
        <v/>
      </c>
      <c r="O19" s="482" t="str">
        <f>IF(G19="○","",IF(J19="","",VLOOKUP(DATEDIF(J19,DATE(IF(MONTH("2014/4/1")&lt;=3,YEAR("2014/4/1")-1,YEAR("2014/4/1")),4,1),"Y"),{0,"高校生以下
（1,000円）";18,"一般
（2,000円）"},2,1)))</f>
        <v/>
      </c>
      <c r="P19" s="483"/>
      <c r="Q19" s="471" t="str">
        <f>IF(D20="","",IF(G19="○",IF(O19&lt;&gt;"","二重入力","退会者"),IF(O19="","未入力",O19)))</f>
        <v/>
      </c>
      <c r="T19" s="554"/>
    </row>
    <row r="20" spans="1:20" s="106" customFormat="1" ht="31.5" customHeight="1" x14ac:dyDescent="0.15">
      <c r="A20" s="521"/>
      <c r="B20" s="494"/>
      <c r="C20" s="156"/>
      <c r="D20" s="157"/>
      <c r="E20" s="158"/>
      <c r="F20" s="159"/>
      <c r="G20" s="496"/>
      <c r="H20" s="502"/>
      <c r="I20" s="500"/>
      <c r="J20" s="498"/>
      <c r="K20" s="520"/>
      <c r="L20" s="481"/>
      <c r="M20" s="487"/>
      <c r="N20" s="479"/>
      <c r="O20" s="484"/>
      <c r="P20" s="485"/>
      <c r="Q20" s="471"/>
      <c r="T20" s="394"/>
    </row>
    <row r="21" spans="1:20" s="106" customFormat="1" ht="19.5" customHeight="1" x14ac:dyDescent="0.15">
      <c r="A21" s="521">
        <v>4</v>
      </c>
      <c r="B21" s="494"/>
      <c r="C21" s="164"/>
      <c r="D21" s="165"/>
      <c r="E21" s="103"/>
      <c r="F21" s="104"/>
      <c r="G21" s="495"/>
      <c r="H21" s="501"/>
      <c r="I21" s="499"/>
      <c r="J21" s="497"/>
      <c r="K21" s="519" t="str">
        <f>IF(J21&lt;&gt;"",DATEDIF(J21,"2013/4/2","Y"),"")</f>
        <v/>
      </c>
      <c r="L21" s="480" t="str">
        <f>IF(J21&lt;&gt;"",DATEDIF(J21,"2014/4/2","Y"),"")</f>
        <v/>
      </c>
      <c r="M21" s="486" t="str">
        <f>IF(J21="","",VLOOKUP(DATEDIF(J21,DATE(IF(MONTH("2014/4/1")&lt;=3,YEAR("2014/4/1")-2,YEAR("2014/4/1")-1),4,1),"Y"),{0,"幼児";6,"小１";7,"小２";8,"小３";9,"小４";10,"小５";11,"小６";12,"中１";13,"中２";14,"中３";15,"高校";16,"高校";17,"高校";18,"大学/一般"},2,1))</f>
        <v/>
      </c>
      <c r="N21" s="478" t="str">
        <f>IF(J21="","",VLOOKUP(DATEDIF(J21,DATE(IF(MONTH("2014/4/1")&lt;=3,YEAR("2014/4/1")-1,YEAR("2014/4/1")),4,1),"Y"),{0,"幼児";6,"小１";7,"小２";8,"小３";9,"小４";10,"小５";11,"小６";12,"中１";13,"中２";14,"中３";15,"高校";16,"高校";17,"高校";18,"大学/一般"},2,1))</f>
        <v/>
      </c>
      <c r="O21" s="482" t="str">
        <f>IF(G21="○","",IF(J21="","",VLOOKUP(DATEDIF(J21,DATE(IF(MONTH("2014/4/1")&lt;=3,YEAR("2014/4/1")-1,YEAR("2014/4/1")),4,1),"Y"),{0,"高校生以下
（1,000円）";18,"一般
（2,000円）"},2,1)))</f>
        <v/>
      </c>
      <c r="P21" s="483"/>
      <c r="Q21" s="471" t="str">
        <f>IF(D22="","",IF(G21="○",IF(O21&lt;&gt;"","二重入力","退会者"),IF(O21="","未入力",O21)))</f>
        <v/>
      </c>
      <c r="T21" s="554"/>
    </row>
    <row r="22" spans="1:20" s="106" customFormat="1" ht="31.5" customHeight="1" x14ac:dyDescent="0.15">
      <c r="A22" s="521"/>
      <c r="B22" s="494"/>
      <c r="C22" s="160"/>
      <c r="D22" s="161"/>
      <c r="E22" s="158"/>
      <c r="F22" s="159"/>
      <c r="G22" s="496"/>
      <c r="H22" s="502"/>
      <c r="I22" s="500"/>
      <c r="J22" s="498"/>
      <c r="K22" s="520"/>
      <c r="L22" s="481"/>
      <c r="M22" s="487"/>
      <c r="N22" s="479"/>
      <c r="O22" s="484"/>
      <c r="P22" s="485"/>
      <c r="Q22" s="471"/>
      <c r="T22" s="394"/>
    </row>
    <row r="23" spans="1:20" s="106" customFormat="1" ht="19.5" customHeight="1" x14ac:dyDescent="0.15">
      <c r="A23" s="521">
        <v>5</v>
      </c>
      <c r="B23" s="494"/>
      <c r="C23" s="162"/>
      <c r="D23" s="163"/>
      <c r="E23" s="103"/>
      <c r="F23" s="104"/>
      <c r="G23" s="495"/>
      <c r="H23" s="501"/>
      <c r="I23" s="499"/>
      <c r="J23" s="497"/>
      <c r="K23" s="519" t="str">
        <f>IF(J23&lt;&gt;"",DATEDIF(J23,"2013/4/2","Y"),"")</f>
        <v/>
      </c>
      <c r="L23" s="480" t="str">
        <f>IF(J23&lt;&gt;"",DATEDIF(J23,"2014/4/2","Y"),"")</f>
        <v/>
      </c>
      <c r="M23" s="486" t="str">
        <f>IF(J23="","",VLOOKUP(DATEDIF(J23,DATE(IF(MONTH("2014/4/1")&lt;=3,YEAR("2014/4/1")-2,YEAR("2014/4/1")-1),4,1),"Y"),{0,"幼児";6,"小１";7,"小２";8,"小３";9,"小４";10,"小５";11,"小６";12,"中１";13,"中２";14,"中３";15,"高校";16,"高校";17,"高校";18,"大学/一般"},2,1))</f>
        <v/>
      </c>
      <c r="N23" s="478" t="str">
        <f>IF(J23="","",VLOOKUP(DATEDIF(J23,DATE(IF(MONTH("2014/4/1")&lt;=3,YEAR("2014/4/1")-1,YEAR("2014/4/1")),4,1),"Y"),{0,"幼児";6,"小１";7,"小２";8,"小３";9,"小４";10,"小５";11,"小６";12,"中１";13,"中２";14,"中３";15,"高校";16,"高校";17,"高校";18,"大学/一般"},2,1))</f>
        <v/>
      </c>
      <c r="O23" s="482" t="str">
        <f>IF(G23="○","",IF(J23="","",VLOOKUP(DATEDIF(J23,DATE(IF(MONTH("2014/4/1")&lt;=3,YEAR("2014/4/1")-1,YEAR("2014/4/1")),4,1),"Y"),{0,"高校生以下
（1,000円）";18,"一般
（2,000円）"},2,1)))</f>
        <v/>
      </c>
      <c r="P23" s="483"/>
      <c r="Q23" s="471" t="str">
        <f>IF(D24="","",IF(G23="○",IF(O23&lt;&gt;"","二重入力","退会者"),IF(O23="","未入力",O23)))</f>
        <v/>
      </c>
      <c r="T23" s="554"/>
    </row>
    <row r="24" spans="1:20" s="106" customFormat="1" ht="31.5" customHeight="1" x14ac:dyDescent="0.15">
      <c r="A24" s="521"/>
      <c r="B24" s="494"/>
      <c r="C24" s="156"/>
      <c r="D24" s="157"/>
      <c r="E24" s="158"/>
      <c r="F24" s="159"/>
      <c r="G24" s="496"/>
      <c r="H24" s="502"/>
      <c r="I24" s="500"/>
      <c r="J24" s="498"/>
      <c r="K24" s="520"/>
      <c r="L24" s="481"/>
      <c r="M24" s="487"/>
      <c r="N24" s="479"/>
      <c r="O24" s="484"/>
      <c r="P24" s="485"/>
      <c r="Q24" s="471"/>
      <c r="T24" s="394"/>
    </row>
    <row r="25" spans="1:20" s="106" customFormat="1" ht="19.5" customHeight="1" x14ac:dyDescent="0.15">
      <c r="A25" s="521">
        <v>6</v>
      </c>
      <c r="B25" s="494"/>
      <c r="C25" s="164"/>
      <c r="D25" s="165"/>
      <c r="E25" s="103"/>
      <c r="F25" s="104"/>
      <c r="G25" s="495"/>
      <c r="H25" s="501"/>
      <c r="I25" s="499"/>
      <c r="J25" s="497"/>
      <c r="K25" s="519" t="str">
        <f>IF(J25&lt;&gt;"",DATEDIF(J25,"2013/4/2","Y"),"")</f>
        <v/>
      </c>
      <c r="L25" s="480" t="str">
        <f>IF(J25&lt;&gt;"",DATEDIF(J25,"2014/4/2","Y"),"")</f>
        <v/>
      </c>
      <c r="M25" s="486" t="str">
        <f>IF(J25="","",VLOOKUP(DATEDIF(J25,DATE(IF(MONTH("2014/4/1")&lt;=3,YEAR("2014/4/1")-2,YEAR("2014/4/1")-1),4,1),"Y"),{0,"幼児";6,"小１";7,"小２";8,"小３";9,"小４";10,"小５";11,"小６";12,"中１";13,"中２";14,"中３";15,"高校";16,"高校";17,"高校";18,"大学/一般"},2,1))</f>
        <v/>
      </c>
      <c r="N25" s="478" t="str">
        <f>IF(J25="","",VLOOKUP(DATEDIF(J25,DATE(IF(MONTH("2014/4/1")&lt;=3,YEAR("2014/4/1")-1,YEAR("2014/4/1")),4,1),"Y"),{0,"幼児";6,"小１";7,"小２";8,"小３";9,"小４";10,"小５";11,"小６";12,"中１";13,"中２";14,"中３";15,"高校";16,"高校";17,"高校";18,"大学/一般"},2,1))</f>
        <v/>
      </c>
      <c r="O25" s="482" t="str">
        <f>IF(G25="○","",IF(J25="","",VLOOKUP(DATEDIF(J25,DATE(IF(MONTH("2014/4/1")&lt;=3,YEAR("2014/4/1")-1,YEAR("2014/4/1")),4,1),"Y"),{0,"高校生以下
（1,000円）";18,"一般
（2,000円）"},2,1)))</f>
        <v/>
      </c>
      <c r="P25" s="483"/>
      <c r="Q25" s="471" t="str">
        <f>IF(D26="","",IF(G25="○",IF(O25&lt;&gt;"","二重入力","退会者"),IF(O25="","未入力",O25)))</f>
        <v/>
      </c>
      <c r="T25" s="554"/>
    </row>
    <row r="26" spans="1:20" s="106" customFormat="1" ht="31.5" customHeight="1" x14ac:dyDescent="0.15">
      <c r="A26" s="521"/>
      <c r="B26" s="494"/>
      <c r="C26" s="160"/>
      <c r="D26" s="161"/>
      <c r="E26" s="158"/>
      <c r="F26" s="159"/>
      <c r="G26" s="496"/>
      <c r="H26" s="502"/>
      <c r="I26" s="500"/>
      <c r="J26" s="498"/>
      <c r="K26" s="520"/>
      <c r="L26" s="481"/>
      <c r="M26" s="487"/>
      <c r="N26" s="479"/>
      <c r="O26" s="484"/>
      <c r="P26" s="485"/>
      <c r="Q26" s="471"/>
      <c r="T26" s="394"/>
    </row>
    <row r="27" spans="1:20" s="106" customFormat="1" ht="19.5" customHeight="1" x14ac:dyDescent="0.15">
      <c r="A27" s="521">
        <v>7</v>
      </c>
      <c r="B27" s="494"/>
      <c r="C27" s="162"/>
      <c r="D27" s="163"/>
      <c r="E27" s="103"/>
      <c r="F27" s="104"/>
      <c r="G27" s="495"/>
      <c r="H27" s="501"/>
      <c r="I27" s="499"/>
      <c r="J27" s="497"/>
      <c r="K27" s="519" t="str">
        <f>IF(J27&lt;&gt;"",DATEDIF(J27,"2013/4/2","Y"),"")</f>
        <v/>
      </c>
      <c r="L27" s="480" t="str">
        <f>IF(J27&lt;&gt;"",DATEDIF(J27,"2014/4/2","Y"),"")</f>
        <v/>
      </c>
      <c r="M27" s="486" t="str">
        <f>IF(J27="","",VLOOKUP(DATEDIF(J27,DATE(IF(MONTH("2014/4/1")&lt;=3,YEAR("2014/4/1")-2,YEAR("2014/4/1")-1),4,1),"Y"),{0,"幼児";6,"小１";7,"小２";8,"小３";9,"小４";10,"小５";11,"小６";12,"中１";13,"中２";14,"中３";15,"高校";16,"高校";17,"高校";18,"大学/一般"},2,1))</f>
        <v/>
      </c>
      <c r="N27" s="478" t="str">
        <f>IF(J27="","",VLOOKUP(DATEDIF(J27,DATE(IF(MONTH("2014/4/1")&lt;=3,YEAR("2014/4/1")-1,YEAR("2014/4/1")),4,1),"Y"),{0,"幼児";6,"小１";7,"小２";8,"小３";9,"小４";10,"小５";11,"小６";12,"中１";13,"中２";14,"中３";15,"高校";16,"高校";17,"高校";18,"大学/一般"},2,1))</f>
        <v/>
      </c>
      <c r="O27" s="482" t="str">
        <f>IF(G27="○","",IF(J27="","",VLOOKUP(DATEDIF(J27,DATE(IF(MONTH("2014/4/1")&lt;=3,YEAR("2014/4/1")-1,YEAR("2014/4/1")),4,1),"Y"),{0,"高校生以下
（1,000円）";18,"一般
（2,000円）"},2,1)))</f>
        <v/>
      </c>
      <c r="P27" s="483"/>
      <c r="Q27" s="471" t="str">
        <f>IF(D28="","",IF(G27="○",IF(O27&lt;&gt;"","二重入力","退会者"),IF(O27="","未入力",O27)))</f>
        <v/>
      </c>
      <c r="T27" s="554"/>
    </row>
    <row r="28" spans="1:20" s="106" customFormat="1" ht="31.5" customHeight="1" x14ac:dyDescent="0.15">
      <c r="A28" s="521"/>
      <c r="B28" s="494"/>
      <c r="C28" s="156"/>
      <c r="D28" s="157"/>
      <c r="E28" s="158"/>
      <c r="F28" s="159"/>
      <c r="G28" s="496"/>
      <c r="H28" s="502"/>
      <c r="I28" s="500"/>
      <c r="J28" s="498"/>
      <c r="K28" s="520"/>
      <c r="L28" s="481"/>
      <c r="M28" s="487"/>
      <c r="N28" s="479"/>
      <c r="O28" s="484"/>
      <c r="P28" s="485"/>
      <c r="Q28" s="471"/>
      <c r="T28" s="394"/>
    </row>
    <row r="29" spans="1:20" s="106" customFormat="1" ht="19.5" customHeight="1" x14ac:dyDescent="0.15">
      <c r="A29" s="521">
        <v>8</v>
      </c>
      <c r="B29" s="494"/>
      <c r="C29" s="164"/>
      <c r="D29" s="165"/>
      <c r="E29" s="103"/>
      <c r="F29" s="104"/>
      <c r="G29" s="495"/>
      <c r="H29" s="501"/>
      <c r="I29" s="499"/>
      <c r="J29" s="497"/>
      <c r="K29" s="519" t="str">
        <f>IF(J29&lt;&gt;"",DATEDIF(J29,"2013/4/2","Y"),"")</f>
        <v/>
      </c>
      <c r="L29" s="480" t="str">
        <f>IF(J29&lt;&gt;"",DATEDIF(J29,"2014/4/2","Y"),"")</f>
        <v/>
      </c>
      <c r="M29" s="486" t="str">
        <f>IF(J29="","",VLOOKUP(DATEDIF(J29,DATE(IF(MONTH("2014/4/1")&lt;=3,YEAR("2014/4/1")-2,YEAR("2014/4/1")-1),4,1),"Y"),{0,"幼児";6,"小１";7,"小２";8,"小３";9,"小４";10,"小５";11,"小６";12,"中１";13,"中２";14,"中３";15,"高校";16,"高校";17,"高校";18,"大学/一般"},2,1))</f>
        <v/>
      </c>
      <c r="N29" s="478" t="str">
        <f>IF(J29="","",VLOOKUP(DATEDIF(J29,DATE(IF(MONTH("2014/4/1")&lt;=3,YEAR("2014/4/1")-1,YEAR("2014/4/1")),4,1),"Y"),{0,"幼児";6,"小１";7,"小２";8,"小３";9,"小４";10,"小５";11,"小６";12,"中１";13,"中２";14,"中３";15,"高校";16,"高校";17,"高校";18,"大学/一般"},2,1))</f>
        <v/>
      </c>
      <c r="O29" s="482" t="str">
        <f>IF(G29="○","",IF(J29="","",VLOOKUP(DATEDIF(J29,DATE(IF(MONTH("2014/4/1")&lt;=3,YEAR("2014/4/1")-1,YEAR("2014/4/1")),4,1),"Y"),{0,"高校生以下
（1,000円）";18,"一般
（2,000円）"},2,1)))</f>
        <v/>
      </c>
      <c r="P29" s="483"/>
      <c r="Q29" s="471" t="str">
        <f>IF(D30="","",IF(G29="○",IF(O29&lt;&gt;"","二重入力","退会者"),IF(O29="","未入力",O29)))</f>
        <v/>
      </c>
      <c r="T29" s="554"/>
    </row>
    <row r="30" spans="1:20" s="106" customFormat="1" ht="31.5" customHeight="1" x14ac:dyDescent="0.15">
      <c r="A30" s="521"/>
      <c r="B30" s="494"/>
      <c r="C30" s="160"/>
      <c r="D30" s="161"/>
      <c r="E30" s="158"/>
      <c r="F30" s="159"/>
      <c r="G30" s="496"/>
      <c r="H30" s="502"/>
      <c r="I30" s="500"/>
      <c r="J30" s="498"/>
      <c r="K30" s="520"/>
      <c r="L30" s="481"/>
      <c r="M30" s="487"/>
      <c r="N30" s="479"/>
      <c r="O30" s="484"/>
      <c r="P30" s="485"/>
      <c r="Q30" s="471"/>
      <c r="T30" s="394"/>
    </row>
    <row r="31" spans="1:20" s="106" customFormat="1" ht="19.5" customHeight="1" x14ac:dyDescent="0.15">
      <c r="A31" s="521">
        <v>9</v>
      </c>
      <c r="B31" s="494"/>
      <c r="C31" s="164"/>
      <c r="D31" s="165"/>
      <c r="E31" s="103"/>
      <c r="F31" s="104"/>
      <c r="G31" s="495"/>
      <c r="H31" s="501"/>
      <c r="I31" s="499"/>
      <c r="J31" s="497"/>
      <c r="K31" s="519" t="str">
        <f>IF(J31&lt;&gt;"",DATEDIF(J31,"2013/4/2","Y"),"")</f>
        <v/>
      </c>
      <c r="L31" s="480" t="str">
        <f>IF(J31&lt;&gt;"",DATEDIF(J31,"2014/4/2","Y"),"")</f>
        <v/>
      </c>
      <c r="M31" s="486" t="str">
        <f>IF(J31="","",VLOOKUP(DATEDIF(J31,DATE(IF(MONTH("2014/4/1")&lt;=3,YEAR("2014/4/1")-2,YEAR("2014/4/1")-1),4,1),"Y"),{0,"幼児";6,"小１";7,"小２";8,"小３";9,"小４";10,"小５";11,"小６";12,"中１";13,"中２";14,"中３";15,"高校";16,"高校";17,"高校";18,"大学/一般"},2,1))</f>
        <v/>
      </c>
      <c r="N31" s="478" t="str">
        <f>IF(J31="","",VLOOKUP(DATEDIF(J31,DATE(IF(MONTH("2014/4/1")&lt;=3,YEAR("2014/4/1")-1,YEAR("2014/4/1")),4,1),"Y"),{0,"幼児";6,"小１";7,"小２";8,"小３";9,"小４";10,"小５";11,"小６";12,"中１";13,"中２";14,"中３";15,"高校";16,"高校";17,"高校";18,"大学/一般"},2,1))</f>
        <v/>
      </c>
      <c r="O31" s="482" t="str">
        <f>IF(G31="○","",IF(J31="","",VLOOKUP(DATEDIF(J31,DATE(IF(MONTH("2014/4/1")&lt;=3,YEAR("2014/4/1")-1,YEAR("2014/4/1")),4,1),"Y"),{0,"高校生以下
（1,000円）";18,"一般
（2,000円）"},2,1)))</f>
        <v/>
      </c>
      <c r="P31" s="483"/>
      <c r="Q31" s="471" t="str">
        <f>IF(D32="","",IF(G31="○",IF(O31&lt;&gt;"","二重入力","退会者"),IF(O31="","未入力",O31)))</f>
        <v/>
      </c>
      <c r="T31" s="554"/>
    </row>
    <row r="32" spans="1:20" s="106" customFormat="1" ht="31.5" customHeight="1" x14ac:dyDescent="0.15">
      <c r="A32" s="521"/>
      <c r="B32" s="494"/>
      <c r="C32" s="160"/>
      <c r="D32" s="161"/>
      <c r="E32" s="158"/>
      <c r="F32" s="159"/>
      <c r="G32" s="496"/>
      <c r="H32" s="502"/>
      <c r="I32" s="500"/>
      <c r="J32" s="498"/>
      <c r="K32" s="520"/>
      <c r="L32" s="481"/>
      <c r="M32" s="487"/>
      <c r="N32" s="479"/>
      <c r="O32" s="484"/>
      <c r="P32" s="485"/>
      <c r="Q32" s="471"/>
      <c r="T32" s="394"/>
    </row>
    <row r="33" spans="1:20" s="106" customFormat="1" ht="19.5" customHeight="1" x14ac:dyDescent="0.15">
      <c r="A33" s="521">
        <v>10</v>
      </c>
      <c r="B33" s="494"/>
      <c r="C33" s="164"/>
      <c r="D33" s="165"/>
      <c r="E33" s="103"/>
      <c r="F33" s="104"/>
      <c r="G33" s="495"/>
      <c r="H33" s="501"/>
      <c r="I33" s="499"/>
      <c r="J33" s="497"/>
      <c r="K33" s="519" t="str">
        <f>IF(J33&lt;&gt;"",DATEDIF(J33,"2013/4/2","Y"),"")</f>
        <v/>
      </c>
      <c r="L33" s="480" t="str">
        <f>IF(J33&lt;&gt;"",DATEDIF(J33,"2014/4/2","Y"),"")</f>
        <v/>
      </c>
      <c r="M33" s="486" t="str">
        <f>IF(J33="","",VLOOKUP(DATEDIF(J33,DATE(IF(MONTH("2014/4/1")&lt;=3,YEAR("2014/4/1")-2,YEAR("2014/4/1")-1),4,1),"Y"),{0,"幼児";6,"小１";7,"小２";8,"小３";9,"小４";10,"小５";11,"小６";12,"中１";13,"中２";14,"中３";15,"高校";16,"高校";17,"高校";18,"大学/一般"},2,1))</f>
        <v/>
      </c>
      <c r="N33" s="478" t="str">
        <f>IF(J33="","",VLOOKUP(DATEDIF(J33,DATE(IF(MONTH("2014/4/1")&lt;=3,YEAR("2014/4/1")-1,YEAR("2014/4/1")),4,1),"Y"),{0,"幼児";6,"小１";7,"小２";8,"小３";9,"小４";10,"小５";11,"小６";12,"中１";13,"中２";14,"中３";15,"高校";16,"高校";17,"高校";18,"大学/一般"},2,1))</f>
        <v/>
      </c>
      <c r="O33" s="482" t="str">
        <f>IF(G33="○","",IF(J33="","",VLOOKUP(DATEDIF(J33,DATE(IF(MONTH("2014/4/1")&lt;=3,YEAR("2014/4/1")-1,YEAR("2014/4/1")),4,1),"Y"),{0,"高校生以下
（1,000円）";18,"一般
（2,000円）"},2,1)))</f>
        <v/>
      </c>
      <c r="P33" s="483"/>
      <c r="Q33" s="471" t="str">
        <f>IF(D34="","",IF(G33="○",IF(O33&lt;&gt;"","二重入力","退会者"),IF(O33="","未入力",O33)))</f>
        <v/>
      </c>
      <c r="T33" s="554"/>
    </row>
    <row r="34" spans="1:20" s="106" customFormat="1" ht="31.5" customHeight="1" x14ac:dyDescent="0.15">
      <c r="A34" s="521"/>
      <c r="B34" s="494"/>
      <c r="C34" s="160"/>
      <c r="D34" s="161"/>
      <c r="E34" s="158"/>
      <c r="F34" s="159"/>
      <c r="G34" s="496"/>
      <c r="H34" s="502"/>
      <c r="I34" s="500"/>
      <c r="J34" s="498"/>
      <c r="K34" s="520"/>
      <c r="L34" s="481"/>
      <c r="M34" s="487"/>
      <c r="N34" s="479"/>
      <c r="O34" s="484"/>
      <c r="P34" s="485"/>
      <c r="Q34" s="471"/>
      <c r="T34" s="394"/>
    </row>
  </sheetData>
  <sheetProtection sheet="1" objects="1" scenarios="1" selectLockedCells="1"/>
  <mergeCells count="168">
    <mergeCell ref="T25:T26"/>
    <mergeCell ref="T27:T28"/>
    <mergeCell ref="T29:T30"/>
    <mergeCell ref="T31:T32"/>
    <mergeCell ref="T33:T34"/>
    <mergeCell ref="T13:T14"/>
    <mergeCell ref="T15:T16"/>
    <mergeCell ref="T17:T18"/>
    <mergeCell ref="T19:T20"/>
    <mergeCell ref="T21:T22"/>
    <mergeCell ref="T23:T24"/>
    <mergeCell ref="O33:P34"/>
    <mergeCell ref="O31:P32"/>
    <mergeCell ref="O4:P4"/>
    <mergeCell ref="O27:P28"/>
    <mergeCell ref="O29:P30"/>
    <mergeCell ref="O19:P20"/>
    <mergeCell ref="O21:P22"/>
    <mergeCell ref="K5:P5"/>
    <mergeCell ref="O25:P26"/>
    <mergeCell ref="N23:N24"/>
    <mergeCell ref="L33:L34"/>
    <mergeCell ref="L19:L20"/>
    <mergeCell ref="L21:L22"/>
    <mergeCell ref="L25:L26"/>
    <mergeCell ref="L27:L28"/>
    <mergeCell ref="L29:L30"/>
    <mergeCell ref="L31:L32"/>
    <mergeCell ref="N33:N34"/>
    <mergeCell ref="M33:M34"/>
    <mergeCell ref="M19:M20"/>
    <mergeCell ref="N19:N20"/>
    <mergeCell ref="N21:N22"/>
    <mergeCell ref="M23:M24"/>
    <mergeCell ref="M21:M22"/>
    <mergeCell ref="C6:D6"/>
    <mergeCell ref="B3:M4"/>
    <mergeCell ref="F6:I6"/>
    <mergeCell ref="J6:K6"/>
    <mergeCell ref="G17:G18"/>
    <mergeCell ref="O11:P11"/>
    <mergeCell ref="T11:T12"/>
    <mergeCell ref="K13:K14"/>
    <mergeCell ref="K15:K16"/>
    <mergeCell ref="C7:D7"/>
    <mergeCell ref="L7:N7"/>
    <mergeCell ref="L8:N8"/>
    <mergeCell ref="M11:N11"/>
    <mergeCell ref="J7:K7"/>
    <mergeCell ref="J8:K8"/>
    <mergeCell ref="C8:D8"/>
    <mergeCell ref="H15:H16"/>
    <mergeCell ref="J15:J16"/>
    <mergeCell ref="I15:I16"/>
    <mergeCell ref="H17:H18"/>
    <mergeCell ref="J17:J18"/>
    <mergeCell ref="I17:I18"/>
    <mergeCell ref="N13:N14"/>
    <mergeCell ref="M13:M14"/>
    <mergeCell ref="A11:A12"/>
    <mergeCell ref="G7:I7"/>
    <mergeCell ref="G8:I8"/>
    <mergeCell ref="B7:B8"/>
    <mergeCell ref="B13:B14"/>
    <mergeCell ref="A13:A14"/>
    <mergeCell ref="A15:A16"/>
    <mergeCell ref="A17:A18"/>
    <mergeCell ref="A19:A20"/>
    <mergeCell ref="M31:M32"/>
    <mergeCell ref="N31:N32"/>
    <mergeCell ref="N25:N26"/>
    <mergeCell ref="N27:N28"/>
    <mergeCell ref="N29:N30"/>
    <mergeCell ref="M29:M30"/>
    <mergeCell ref="K17:K18"/>
    <mergeCell ref="K19:K20"/>
    <mergeCell ref="A33:A34"/>
    <mergeCell ref="I25:I26"/>
    <mergeCell ref="G23:G24"/>
    <mergeCell ref="A29:A30"/>
    <mergeCell ref="A31:A32"/>
    <mergeCell ref="A21:A22"/>
    <mergeCell ref="A23:A24"/>
    <mergeCell ref="A25:A26"/>
    <mergeCell ref="A27:A28"/>
    <mergeCell ref="I23:I24"/>
    <mergeCell ref="B31:B32"/>
    <mergeCell ref="B33:B34"/>
    <mergeCell ref="G33:G34"/>
    <mergeCell ref="G31:G32"/>
    <mergeCell ref="G27:G28"/>
    <mergeCell ref="K33:K34"/>
    <mergeCell ref="K21:K22"/>
    <mergeCell ref="K23:K24"/>
    <mergeCell ref="K29:K30"/>
    <mergeCell ref="K31:K32"/>
    <mergeCell ref="K25:K26"/>
    <mergeCell ref="K27:K28"/>
    <mergeCell ref="H29:H30"/>
    <mergeCell ref="J29:J30"/>
    <mergeCell ref="I29:I30"/>
    <mergeCell ref="H33:H34"/>
    <mergeCell ref="I33:I34"/>
    <mergeCell ref="I27:I28"/>
    <mergeCell ref="H31:H32"/>
    <mergeCell ref="H27:H28"/>
    <mergeCell ref="J27:J28"/>
    <mergeCell ref="H21:H22"/>
    <mergeCell ref="H23:H24"/>
    <mergeCell ref="H25:H26"/>
    <mergeCell ref="J25:J26"/>
    <mergeCell ref="G19:G20"/>
    <mergeCell ref="G21:G22"/>
    <mergeCell ref="J23:J24"/>
    <mergeCell ref="J19:J20"/>
    <mergeCell ref="J21:J22"/>
    <mergeCell ref="I21:I22"/>
    <mergeCell ref="B11:B12"/>
    <mergeCell ref="K11:L11"/>
    <mergeCell ref="H11:I11"/>
    <mergeCell ref="G13:G14"/>
    <mergeCell ref="H13:H14"/>
    <mergeCell ref="J13:J14"/>
    <mergeCell ref="I13:I14"/>
    <mergeCell ref="L13:L14"/>
    <mergeCell ref="B27:B28"/>
    <mergeCell ref="B25:B26"/>
    <mergeCell ref="Q31:Q32"/>
    <mergeCell ref="Q33:Q34"/>
    <mergeCell ref="Q15:Q16"/>
    <mergeCell ref="Q17:Q18"/>
    <mergeCell ref="Q19:Q20"/>
    <mergeCell ref="Q21:Q22"/>
    <mergeCell ref="Q23:Q24"/>
    <mergeCell ref="Q25:Q26"/>
    <mergeCell ref="B15:B16"/>
    <mergeCell ref="B17:B18"/>
    <mergeCell ref="B23:B24"/>
    <mergeCell ref="B19:B20"/>
    <mergeCell ref="B21:B22"/>
    <mergeCell ref="G15:G16"/>
    <mergeCell ref="J31:J32"/>
    <mergeCell ref="I31:I32"/>
    <mergeCell ref="G25:G26"/>
    <mergeCell ref="J33:J34"/>
    <mergeCell ref="H19:H20"/>
    <mergeCell ref="I19:I20"/>
    <mergeCell ref="B29:B30"/>
    <mergeCell ref="G29:G30"/>
    <mergeCell ref="Q27:Q28"/>
    <mergeCell ref="Q29:Q30"/>
    <mergeCell ref="Q13:Q14"/>
    <mergeCell ref="L6:N6"/>
    <mergeCell ref="O7:P8"/>
    <mergeCell ref="N15:N16"/>
    <mergeCell ref="L17:L18"/>
    <mergeCell ref="L23:L24"/>
    <mergeCell ref="O23:P24"/>
    <mergeCell ref="L15:L16"/>
    <mergeCell ref="M17:M18"/>
    <mergeCell ref="O12:P12"/>
    <mergeCell ref="O13:P14"/>
    <mergeCell ref="O15:P16"/>
    <mergeCell ref="O17:P18"/>
    <mergeCell ref="N17:N18"/>
    <mergeCell ref="M15:M16"/>
    <mergeCell ref="M27:M28"/>
    <mergeCell ref="M25:M26"/>
  </mergeCells>
  <phoneticPr fontId="8"/>
  <conditionalFormatting sqref="A15:A34">
    <cfRule type="expression" dxfId="9" priority="1" stopIfTrue="1">
      <formula>Q15="退会・会員登録料二重入力"</formula>
    </cfRule>
  </conditionalFormatting>
  <conditionalFormatting sqref="B15:B34">
    <cfRule type="expression" dxfId="8" priority="2" stopIfTrue="1">
      <formula>Q15="退会・会員登録料二重入力"</formula>
    </cfRule>
  </conditionalFormatting>
  <conditionalFormatting sqref="Q13:Q34">
    <cfRule type="expression" dxfId="7" priority="5" stopIfTrue="1">
      <formula>Q13="退会・会員登録どちら？"</formula>
    </cfRule>
    <cfRule type="expression" dxfId="6" priority="6" stopIfTrue="1">
      <formula>Q13="退会・会員登録を選んで"</formula>
    </cfRule>
  </conditionalFormatting>
  <conditionalFormatting sqref="G15:G34">
    <cfRule type="expression" dxfId="5" priority="7" stopIfTrue="1">
      <formula>Q15="二重入力"</formula>
    </cfRule>
  </conditionalFormatting>
  <conditionalFormatting sqref="H15:H34">
    <cfRule type="expression" dxfId="4" priority="8" stopIfTrue="1">
      <formula>AND(H15="○",I15="○")</formula>
    </cfRule>
    <cfRule type="cellIs" dxfId="3" priority="9" stopIfTrue="1" operator="equal">
      <formula>"○"</formula>
    </cfRule>
  </conditionalFormatting>
  <conditionalFormatting sqref="I15:I34">
    <cfRule type="expression" dxfId="2" priority="10" stopIfTrue="1">
      <formula>AND(I15="○",H15="○")</formula>
    </cfRule>
    <cfRule type="cellIs" dxfId="1" priority="11" stopIfTrue="1" operator="equal">
      <formula>"○"</formula>
    </cfRule>
  </conditionalFormatting>
  <conditionalFormatting sqref="O13:P34">
    <cfRule type="expression" dxfId="0" priority="12" stopIfTrue="1">
      <formula>Q13="二重入力"</formula>
    </cfRule>
  </conditionalFormatting>
  <dataValidations count="3">
    <dataValidation type="list" allowBlank="1" showInputMessage="1" showErrorMessage="1" sqref="H13:I14 G15:I34">
      <formula1>$R$13:$R$14</formula1>
    </dataValidation>
    <dataValidation type="date" allowBlank="1" showInputMessage="1" showErrorMessage="1" sqref="J15:J34">
      <formula1>1</formula1>
      <formula2>41364</formula2>
    </dataValidation>
    <dataValidation type="list" allowBlank="1" showInputMessage="1" showErrorMessage="1" sqref="O13:P34">
      <formula1>$S$14:$S$16</formula1>
    </dataValidation>
  </dataValidations>
  <printOptions horizontalCentered="1"/>
  <pageMargins left="0.59055118110236227" right="0.39370078740157483" top="0.39370078740157483" bottom="0.39370078740157483" header="0.51181102362204722" footer="0.23622047244094491"/>
  <pageSetup paperSize="9" scale="86" fitToHeight="10" orientation="portrait" horizontalDpi="1200" verticalDpi="1200" r:id="rId1"/>
  <headerFooter alignWithMargins="0">
    <oddFooter>&amp;C&amp;"ＭＳ 明朝,標準"&amp;P／&amp;N&amp;R&amp;"ＭＳ 明朝,標準"&amp;F</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G40"/>
  <sheetViews>
    <sheetView showRowColHeaders="0" workbookViewId="0">
      <selection activeCell="B2" sqref="B2:R2"/>
    </sheetView>
  </sheetViews>
  <sheetFormatPr defaultColWidth="22.25" defaultRowHeight="21.75" customHeight="1" x14ac:dyDescent="0.15"/>
  <cols>
    <col min="1" max="1" width="8" style="36" customWidth="1"/>
    <col min="2" max="2" width="9.5" style="36" bestFit="1" customWidth="1"/>
    <col min="3" max="3" width="21.125" style="36" customWidth="1"/>
    <col min="4" max="4" width="11.625" style="36" bestFit="1" customWidth="1"/>
    <col min="5" max="5" width="8.875" style="38" customWidth="1"/>
    <col min="6" max="6" width="14.5" style="38" customWidth="1"/>
    <col min="7" max="7" width="13.125" style="38" customWidth="1"/>
    <col min="8" max="8" width="8.5" style="36" customWidth="1"/>
    <col min="9" max="16384" width="22.25" style="36"/>
  </cols>
  <sheetData>
    <row r="2" spans="2:7" ht="51.75" customHeight="1" x14ac:dyDescent="0.15">
      <c r="C2" s="37" t="s">
        <v>67</v>
      </c>
      <c r="D2" s="37"/>
      <c r="G2" s="208" t="str">
        <f>IF('支部情報　確認書'!C5="","支部情報　確認書の支部番号未記入",'支部情報　確認書'!C5)</f>
        <v>支部ＮＯ.を選択して下さい</v>
      </c>
    </row>
    <row r="3" spans="2:7" ht="21.75" customHeight="1" x14ac:dyDescent="0.15">
      <c r="B3" s="39"/>
      <c r="C3" s="39"/>
      <c r="D3" s="37"/>
      <c r="E3" s="40"/>
    </row>
    <row r="4" spans="2:7" ht="21.75" customHeight="1" x14ac:dyDescent="0.15">
      <c r="B4" s="41" t="s">
        <v>68</v>
      </c>
      <c r="C4" s="41" t="s">
        <v>69</v>
      </c>
      <c r="D4" s="42"/>
      <c r="E4" s="43" t="s">
        <v>70</v>
      </c>
      <c r="F4" s="43" t="s">
        <v>71</v>
      </c>
      <c r="G4" s="43" t="s">
        <v>72</v>
      </c>
    </row>
    <row r="5" spans="2:7" ht="21.75" customHeight="1" x14ac:dyDescent="0.15">
      <c r="B5" s="560" t="s">
        <v>73</v>
      </c>
      <c r="C5" s="560" t="s">
        <v>74</v>
      </c>
      <c r="D5" s="74" t="s">
        <v>28</v>
      </c>
      <c r="E5" s="51">
        <f>'支部情報　確認書'!G31</f>
        <v>0</v>
      </c>
      <c r="F5" s="59">
        <v>2000</v>
      </c>
      <c r="G5" s="60">
        <f>E5*F5</f>
        <v>0</v>
      </c>
    </row>
    <row r="6" spans="2:7" ht="21.75" customHeight="1" thickBot="1" x14ac:dyDescent="0.2">
      <c r="B6" s="561"/>
      <c r="C6" s="561"/>
      <c r="D6" s="80" t="s">
        <v>29</v>
      </c>
      <c r="E6" s="87">
        <f>'支部情報　確認書'!G32</f>
        <v>0</v>
      </c>
      <c r="F6" s="88">
        <v>1000</v>
      </c>
      <c r="G6" s="89">
        <f>E6*F6</f>
        <v>0</v>
      </c>
    </row>
    <row r="7" spans="2:7" ht="21.75" customHeight="1" thickTop="1" x14ac:dyDescent="0.15">
      <c r="B7" s="562"/>
      <c r="C7" s="562"/>
      <c r="D7" s="44" t="s">
        <v>44</v>
      </c>
      <c r="E7" s="45">
        <f>SUM(E5:E6)</f>
        <v>0</v>
      </c>
      <c r="F7" s="206" t="s">
        <v>23</v>
      </c>
      <c r="G7" s="207">
        <f>G5+G6</f>
        <v>0</v>
      </c>
    </row>
    <row r="8" spans="2:7" ht="12.75" customHeight="1" x14ac:dyDescent="0.15">
      <c r="B8" s="46"/>
      <c r="C8" s="46"/>
      <c r="D8" s="75"/>
      <c r="E8" s="47"/>
      <c r="F8" s="48"/>
      <c r="G8" s="49"/>
    </row>
    <row r="9" spans="2:7" ht="21.75" customHeight="1" x14ac:dyDescent="0.15">
      <c r="B9" s="560" t="s">
        <v>75</v>
      </c>
      <c r="C9" s="560" t="s">
        <v>89</v>
      </c>
      <c r="D9" s="74" t="s">
        <v>28</v>
      </c>
      <c r="E9" s="51">
        <f>'会員登録申込書(新規)'!D8</f>
        <v>0</v>
      </c>
      <c r="F9" s="59">
        <v>2000</v>
      </c>
      <c r="G9" s="60">
        <f>E9*F9</f>
        <v>0</v>
      </c>
    </row>
    <row r="10" spans="2:7" ht="21.75" customHeight="1" thickBot="1" x14ac:dyDescent="0.2">
      <c r="B10" s="561"/>
      <c r="C10" s="561"/>
      <c r="D10" s="83" t="s">
        <v>29</v>
      </c>
      <c r="E10" s="84">
        <f>'会員登録申込書(新規)'!D9</f>
        <v>0</v>
      </c>
      <c r="F10" s="85">
        <v>1000</v>
      </c>
      <c r="G10" s="86">
        <f>E10*F10</f>
        <v>0</v>
      </c>
    </row>
    <row r="11" spans="2:7" ht="21.75" customHeight="1" thickTop="1" x14ac:dyDescent="0.15">
      <c r="B11" s="561"/>
      <c r="C11" s="562"/>
      <c r="D11" s="44" t="s">
        <v>44</v>
      </c>
      <c r="E11" s="45">
        <f>'会員登録申込書(新規)'!I8</f>
        <v>0</v>
      </c>
      <c r="F11" s="44" t="s">
        <v>23</v>
      </c>
      <c r="G11" s="50">
        <f>G9+G10</f>
        <v>0</v>
      </c>
    </row>
    <row r="12" spans="2:7" s="135" customFormat="1" ht="21.75" hidden="1" customHeight="1" x14ac:dyDescent="0.15">
      <c r="B12" s="561"/>
      <c r="C12" s="571" t="s">
        <v>76</v>
      </c>
      <c r="D12" s="133" t="s">
        <v>28</v>
      </c>
      <c r="E12" s="134">
        <f>'会員登録申込書(新規)'!D8</f>
        <v>0</v>
      </c>
      <c r="F12" s="138">
        <v>2000</v>
      </c>
      <c r="G12" s="139">
        <f>E12*F12</f>
        <v>0</v>
      </c>
    </row>
    <row r="13" spans="2:7" s="135" customFormat="1" ht="21.75" hidden="1" customHeight="1" thickBot="1" x14ac:dyDescent="0.2">
      <c r="B13" s="562"/>
      <c r="C13" s="564"/>
      <c r="D13" s="133" t="s">
        <v>29</v>
      </c>
      <c r="E13" s="136">
        <f>'会員登録申込書(新規)'!D9</f>
        <v>0</v>
      </c>
      <c r="F13" s="140">
        <v>1000</v>
      </c>
      <c r="G13" s="141">
        <f>E13*F13</f>
        <v>0</v>
      </c>
    </row>
    <row r="14" spans="2:7" ht="17.25" customHeight="1" x14ac:dyDescent="0.15">
      <c r="B14" s="137" t="s">
        <v>93</v>
      </c>
      <c r="C14" s="38"/>
      <c r="D14" s="76"/>
      <c r="E14" s="54"/>
      <c r="F14" s="55"/>
      <c r="G14" s="52"/>
    </row>
    <row r="15" spans="2:7" ht="17.25" hidden="1" customHeight="1" x14ac:dyDescent="0.15">
      <c r="B15" s="53" t="s">
        <v>92</v>
      </c>
      <c r="C15" s="38"/>
      <c r="D15" s="38"/>
      <c r="E15" s="56"/>
      <c r="F15" s="55"/>
      <c r="G15" s="52"/>
    </row>
    <row r="16" spans="2:7" ht="5.25" customHeight="1" x14ac:dyDescent="0.15">
      <c r="B16" s="57"/>
      <c r="C16" s="57"/>
      <c r="D16" s="77"/>
      <c r="E16" s="58"/>
      <c r="F16" s="55"/>
      <c r="G16" s="52"/>
    </row>
    <row r="17" spans="2:7" ht="21.75" customHeight="1" x14ac:dyDescent="0.15">
      <c r="B17" s="560" t="s">
        <v>77</v>
      </c>
      <c r="C17" s="560" t="s">
        <v>78</v>
      </c>
      <c r="D17" s="74" t="s">
        <v>28</v>
      </c>
      <c r="E17" s="51">
        <f>'会員登録申込書（継続）'!E7</f>
        <v>0</v>
      </c>
      <c r="F17" s="59">
        <v>2000</v>
      </c>
      <c r="G17" s="60">
        <f>E17*F17</f>
        <v>0</v>
      </c>
    </row>
    <row r="18" spans="2:7" ht="21.75" customHeight="1" x14ac:dyDescent="0.15">
      <c r="B18" s="572"/>
      <c r="C18" s="561"/>
      <c r="D18" s="128" t="s">
        <v>29</v>
      </c>
      <c r="E18" s="142">
        <f>'会員登録申込書（継続）'!E8</f>
        <v>0</v>
      </c>
      <c r="F18" s="61">
        <v>1000</v>
      </c>
      <c r="G18" s="143">
        <f>E18*F18</f>
        <v>0</v>
      </c>
    </row>
    <row r="19" spans="2:7" ht="21.75" customHeight="1" x14ac:dyDescent="0.15">
      <c r="B19" s="572"/>
      <c r="C19" s="562"/>
      <c r="D19" s="74" t="s">
        <v>44</v>
      </c>
      <c r="E19" s="144">
        <f>'会員登録申込書（継続）'!L7</f>
        <v>0</v>
      </c>
      <c r="F19" s="43" t="s">
        <v>23</v>
      </c>
      <c r="G19" s="60">
        <f>G17+G18</f>
        <v>0</v>
      </c>
    </row>
    <row r="20" spans="2:7" ht="21.75" hidden="1" customHeight="1" x14ac:dyDescent="0.15">
      <c r="B20" s="572"/>
      <c r="C20" s="563" t="s">
        <v>78</v>
      </c>
      <c r="D20" s="133" t="s">
        <v>28</v>
      </c>
      <c r="E20" s="134">
        <f>'会員登録申込書（継続）'!E7</f>
        <v>0</v>
      </c>
      <c r="F20" s="138">
        <v>2000</v>
      </c>
      <c r="G20" s="139">
        <f>E20*F20</f>
        <v>0</v>
      </c>
    </row>
    <row r="21" spans="2:7" ht="21.75" hidden="1" customHeight="1" x14ac:dyDescent="0.15">
      <c r="B21" s="572"/>
      <c r="C21" s="564"/>
      <c r="D21" s="133" t="s">
        <v>29</v>
      </c>
      <c r="E21" s="134">
        <f>'会員登録申込書（継続）'!E8</f>
        <v>0</v>
      </c>
      <c r="F21" s="138">
        <v>1000</v>
      </c>
      <c r="G21" s="139">
        <f>E21*F21</f>
        <v>0</v>
      </c>
    </row>
    <row r="22" spans="2:7" ht="21.75" customHeight="1" x14ac:dyDescent="0.15">
      <c r="B22" s="572"/>
      <c r="C22" s="570" t="s">
        <v>79</v>
      </c>
      <c r="D22" s="90" t="s">
        <v>28</v>
      </c>
      <c r="E22" s="565">
        <f>COUNTIF('会員登録申込書（継続）'!Q15:Q34,"退会者")</f>
        <v>0</v>
      </c>
      <c r="F22" s="556"/>
      <c r="G22" s="557"/>
    </row>
    <row r="23" spans="2:7" ht="21.75" customHeight="1" x14ac:dyDescent="0.15">
      <c r="B23" s="573"/>
      <c r="C23" s="570"/>
      <c r="D23" s="78" t="s">
        <v>29</v>
      </c>
      <c r="E23" s="566"/>
      <c r="F23" s="558"/>
      <c r="G23" s="559"/>
    </row>
    <row r="24" spans="2:7" ht="21.75" hidden="1" customHeight="1" x14ac:dyDescent="0.15">
      <c r="B24" s="128"/>
      <c r="C24" s="569" t="s">
        <v>90</v>
      </c>
      <c r="D24" s="145" t="s">
        <v>28</v>
      </c>
      <c r="E24" s="567">
        <f>COUNTIF('会員登録申込書（継続）'!Q15:Q34,"二重入力")</f>
        <v>0</v>
      </c>
      <c r="F24" s="82"/>
      <c r="G24" s="82"/>
    </row>
    <row r="25" spans="2:7" ht="21.75" hidden="1" customHeight="1" x14ac:dyDescent="0.15">
      <c r="B25" s="80"/>
      <c r="C25" s="569"/>
      <c r="D25" s="146" t="s">
        <v>29</v>
      </c>
      <c r="E25" s="568"/>
      <c r="F25" s="82"/>
      <c r="G25" s="82"/>
    </row>
    <row r="26" spans="2:7" ht="21.75" hidden="1" customHeight="1" x14ac:dyDescent="0.15">
      <c r="B26" s="80"/>
      <c r="C26" s="569" t="s">
        <v>91</v>
      </c>
      <c r="D26" s="145" t="s">
        <v>28</v>
      </c>
      <c r="E26" s="567">
        <f>COUNTIF('会員登録申込書（継続）'!Q15:Q34,"未入力")</f>
        <v>0</v>
      </c>
      <c r="F26" s="82"/>
      <c r="G26" s="82"/>
    </row>
    <row r="27" spans="2:7" ht="21.75" hidden="1" customHeight="1" x14ac:dyDescent="0.15">
      <c r="B27" s="209"/>
      <c r="C27" s="569"/>
      <c r="D27" s="146" t="s">
        <v>29</v>
      </c>
      <c r="E27" s="568"/>
      <c r="F27" s="82"/>
      <c r="G27" s="82"/>
    </row>
    <row r="28" spans="2:7" ht="21.75" customHeight="1" x14ac:dyDescent="0.15">
      <c r="B28" s="53" t="s">
        <v>94</v>
      </c>
    </row>
    <row r="29" spans="2:7" ht="21.75" customHeight="1" x14ac:dyDescent="0.15">
      <c r="B29" s="53" t="s">
        <v>95</v>
      </c>
    </row>
    <row r="30" spans="2:7" ht="21.75" customHeight="1" x14ac:dyDescent="0.15">
      <c r="B30" s="147" t="s">
        <v>171</v>
      </c>
    </row>
    <row r="31" spans="2:7" ht="21.75" customHeight="1" x14ac:dyDescent="0.15">
      <c r="B31" s="215" t="str">
        <f>IF(B40+D40=0,"","備考入力有")</f>
        <v/>
      </c>
    </row>
    <row r="32" spans="2:7" ht="21.75" hidden="1" customHeight="1" x14ac:dyDescent="0.15"/>
    <row r="33" spans="1:7" ht="21.75" hidden="1" customHeight="1" x14ac:dyDescent="0.15">
      <c r="B33" s="62" t="s">
        <v>80</v>
      </c>
      <c r="C33" s="63"/>
      <c r="D33" s="63"/>
      <c r="E33" s="64"/>
      <c r="F33" s="64"/>
      <c r="G33" s="65" t="str">
        <f>IF(COUNTIF(G34:G39,"一致")=6,"一致","不一致")</f>
        <v>一致</v>
      </c>
    </row>
    <row r="34" spans="1:7" ht="21.75" hidden="1" customHeight="1" x14ac:dyDescent="0.15">
      <c r="B34" s="66" t="s">
        <v>81</v>
      </c>
      <c r="C34" s="67"/>
      <c r="D34" s="67"/>
      <c r="E34" s="46"/>
      <c r="F34" s="46" t="s">
        <v>28</v>
      </c>
      <c r="G34" s="68" t="str">
        <f>IF(E9=E12,"一致","不一致")</f>
        <v>一致</v>
      </c>
    </row>
    <row r="35" spans="1:7" ht="21.75" hidden="1" customHeight="1" x14ac:dyDescent="0.15">
      <c r="B35" s="66"/>
      <c r="C35" s="67"/>
      <c r="D35" s="67"/>
      <c r="E35" s="46"/>
      <c r="F35" s="46" t="s">
        <v>29</v>
      </c>
      <c r="G35" s="68" t="str">
        <f>IF(E10=E13,"一致","不一致")</f>
        <v>一致</v>
      </c>
    </row>
    <row r="36" spans="1:7" ht="21.75" hidden="1" customHeight="1" x14ac:dyDescent="0.15">
      <c r="B36" s="66" t="s">
        <v>82</v>
      </c>
      <c r="C36" s="67"/>
      <c r="D36" s="67"/>
      <c r="E36" s="46"/>
      <c r="F36" s="46" t="s">
        <v>28</v>
      </c>
      <c r="G36" s="68" t="str">
        <f>IF(E17=E20,"一致","不一致")</f>
        <v>一致</v>
      </c>
    </row>
    <row r="37" spans="1:7" ht="21.75" hidden="1" customHeight="1" x14ac:dyDescent="0.15">
      <c r="B37" s="66"/>
      <c r="C37" s="67"/>
      <c r="D37" s="67"/>
      <c r="E37" s="46"/>
      <c r="F37" s="46" t="s">
        <v>29</v>
      </c>
      <c r="G37" s="68" t="str">
        <f>IF(E18=E21,"一致","不一致")</f>
        <v>一致</v>
      </c>
    </row>
    <row r="38" spans="1:7" ht="21.75" hidden="1" customHeight="1" x14ac:dyDescent="0.15">
      <c r="B38" s="66" t="s">
        <v>83</v>
      </c>
      <c r="C38" s="67"/>
      <c r="D38" s="67"/>
      <c r="E38" s="46"/>
      <c r="F38" s="46" t="s">
        <v>28</v>
      </c>
      <c r="G38" s="68" t="str">
        <f>IF(E5=E9+E17,"一致","不一致")</f>
        <v>一致</v>
      </c>
    </row>
    <row r="39" spans="1:7" ht="21.75" hidden="1" customHeight="1" x14ac:dyDescent="0.15">
      <c r="B39" s="66"/>
      <c r="C39" s="67"/>
      <c r="D39" s="67"/>
      <c r="E39" s="46"/>
      <c r="F39" s="46" t="s">
        <v>29</v>
      </c>
      <c r="G39" s="68" t="str">
        <f>IF(E6=E10+E18,"一致","不一致")</f>
        <v>一致</v>
      </c>
    </row>
    <row r="40" spans="1:7" s="212" customFormat="1" ht="21.75" hidden="1" customHeight="1" x14ac:dyDescent="0.15">
      <c r="A40" s="212" t="s">
        <v>176</v>
      </c>
      <c r="B40" s="213">
        <f>COUNTA('会員登録申込書(新規)'!K18:K500)</f>
        <v>0</v>
      </c>
      <c r="C40" s="212" t="s">
        <v>177</v>
      </c>
      <c r="D40" s="212">
        <f>COUNTA('会員登録申込書（継続）'!T15:T34)</f>
        <v>0</v>
      </c>
      <c r="E40" s="214"/>
      <c r="F40" s="214"/>
      <c r="G40" s="214"/>
    </row>
  </sheetData>
  <sheetProtection sheet="1" selectLockedCells="1"/>
  <mergeCells count="15">
    <mergeCell ref="C26:C27"/>
    <mergeCell ref="E26:E27"/>
    <mergeCell ref="C5:C7"/>
    <mergeCell ref="C22:C23"/>
    <mergeCell ref="B5:B7"/>
    <mergeCell ref="C24:C25"/>
    <mergeCell ref="B9:B13"/>
    <mergeCell ref="C9:C11"/>
    <mergeCell ref="C12:C13"/>
    <mergeCell ref="B17:B23"/>
    <mergeCell ref="F22:G23"/>
    <mergeCell ref="C17:C19"/>
    <mergeCell ref="C20:C21"/>
    <mergeCell ref="E22:E23"/>
    <mergeCell ref="E24:E25"/>
  </mergeCells>
  <phoneticPr fontId="8"/>
  <pageMargins left="0.39370078740157483" right="0.39370078740157483"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支部情報　確認書</vt:lpstr>
      <vt:lpstr>data</vt:lpstr>
      <vt:lpstr>会員登録申込書(新規)</vt:lpstr>
      <vt:lpstr>syukei</vt:lpstr>
      <vt:lpstr>syukeiura</vt:lpstr>
      <vt:lpstr>会員登録申込書（継続）</vt:lpstr>
      <vt:lpstr>和道流空手道連盟　会員登録集計表</vt:lpstr>
      <vt:lpstr>'会員登録申込書（継続）'!Print_Area</vt:lpstr>
      <vt:lpstr>'会員登録申込書(新規)'!Print_Area</vt:lpstr>
      <vt:lpstr>'支部情報　確認書'!Print_Area</vt:lpstr>
      <vt:lpstr>'会員登録申込書（継続）'!Print_Titles</vt:lpstr>
      <vt:lpstr>'会員登録申込書(新規)'!Print_Titles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ootaketr</dc:creator>
  <cp:lastModifiedBy>太田 知己</cp:lastModifiedBy>
  <cp:lastPrinted>2020-12-25T07:25:22Z</cp:lastPrinted>
  <dcterms:created xsi:type="dcterms:W3CDTF">2013-02-12T08:28:43Z</dcterms:created>
  <dcterms:modified xsi:type="dcterms:W3CDTF">2022-03-17T04:15:05Z</dcterms:modified>
</cp:coreProperties>
</file>